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1565"/>
  </bookViews>
  <sheets>
    <sheet name="Rekapitulácia stavby" sheetId="1" r:id="rId1"/>
    <sheet name="1 - Zberný dvor" sheetId="2" r:id="rId2"/>
    <sheet name="2 - Zberné miesta" sheetId="3" r:id="rId3"/>
  </sheets>
  <definedNames>
    <definedName name="_xlnm.Print_Titles" localSheetId="1">'1 - Zberný dvor'!$128:$128</definedName>
    <definedName name="_xlnm.Print_Titles" localSheetId="2">'2 - Zberné miesta'!$121:$121</definedName>
    <definedName name="_xlnm.Print_Titles" localSheetId="0">'Rekapitulácia stavby'!$85:$85</definedName>
    <definedName name="_xlnm.Print_Area" localSheetId="1">'1 - Zberný dvor'!$C$4:$Q$70,'1 - Zberný dvor'!$C$76:$Q$112,'1 - Zberný dvor'!$C$118:$Q$187</definedName>
    <definedName name="_xlnm.Print_Area" localSheetId="2">'2 - Zberné miesta'!$C$4:$Q$70,'2 - Zberné miesta'!$C$76:$Q$105,'2 - Zberné miesta'!$C$111:$Q$154</definedName>
    <definedName name="_xlnm.Print_Area" localSheetId="0">'Rekapitulácia stavby'!$C$4:$AP$70,'Rekapitulácia stavby'!$C$76:$AP$99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89" i="1"/>
  <c r="AX89"/>
  <c r="BI154" i="3"/>
  <c r="BH154"/>
  <c r="BG154"/>
  <c r="BE154"/>
  <c r="BK154"/>
  <c r="N154" s="1"/>
  <c r="BF154" s="1"/>
  <c r="BI153"/>
  <c r="BH153"/>
  <c r="BG153"/>
  <c r="BE153"/>
  <c r="BK153"/>
  <c r="N153" s="1"/>
  <c r="BF153" s="1"/>
  <c r="BI152"/>
  <c r="BH152"/>
  <c r="BG152"/>
  <c r="BE152"/>
  <c r="BK152"/>
  <c r="N152" s="1"/>
  <c r="BF152" s="1"/>
  <c r="BI151"/>
  <c r="BH151"/>
  <c r="BG151"/>
  <c r="BE151"/>
  <c r="BK151"/>
  <c r="N151" s="1"/>
  <c r="BF151" s="1"/>
  <c r="BI150"/>
  <c r="BH150"/>
  <c r="BG150"/>
  <c r="BE150"/>
  <c r="BK150"/>
  <c r="N150" s="1"/>
  <c r="BF150" s="1"/>
  <c r="BK149"/>
  <c r="N149" s="1"/>
  <c r="N95" s="1"/>
  <c r="BI148"/>
  <c r="BH148"/>
  <c r="BG148"/>
  <c r="BE148"/>
  <c r="AA148"/>
  <c r="AA147"/>
  <c r="Y148"/>
  <c r="Y147" s="1"/>
  <c r="W148"/>
  <c r="W147"/>
  <c r="BK148"/>
  <c r="BK147" s="1"/>
  <c r="N147" s="1"/>
  <c r="N94" s="1"/>
  <c r="N148"/>
  <c r="BF148" s="1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W142" s="1"/>
  <c r="BK145"/>
  <c r="N145"/>
  <c r="BF145"/>
  <c r="BI144"/>
  <c r="BH144"/>
  <c r="BG144"/>
  <c r="BE144"/>
  <c r="AA144"/>
  <c r="AA142" s="1"/>
  <c r="Y144"/>
  <c r="W144"/>
  <c r="BK144"/>
  <c r="N144"/>
  <c r="BF144"/>
  <c r="BI143"/>
  <c r="BH143"/>
  <c r="BG143"/>
  <c r="BE143"/>
  <c r="AA143"/>
  <c r="Y143"/>
  <c r="Y142"/>
  <c r="W143"/>
  <c r="BK143"/>
  <c r="BK142"/>
  <c r="N142" s="1"/>
  <c r="N93" s="1"/>
  <c r="N143"/>
  <c r="BF143" s="1"/>
  <c r="BI141"/>
  <c r="BH141"/>
  <c r="BG141"/>
  <c r="BE141"/>
  <c r="AA141"/>
  <c r="Y141"/>
  <c r="W141"/>
  <c r="BK141"/>
  <c r="N141"/>
  <c r="BF141"/>
  <c r="BI140"/>
  <c r="BH140"/>
  <c r="BG140"/>
  <c r="BE140"/>
  <c r="AA140"/>
  <c r="AA139" s="1"/>
  <c r="Y140"/>
  <c r="Y139"/>
  <c r="W140"/>
  <c r="W139" s="1"/>
  <c r="BK140"/>
  <c r="N140"/>
  <c r="BF140" s="1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/>
  <c r="BI136"/>
  <c r="BH136"/>
  <c r="BG136"/>
  <c r="BE136"/>
  <c r="AA136"/>
  <c r="AA135" s="1"/>
  <c r="Y136"/>
  <c r="W136"/>
  <c r="W135"/>
  <c r="BK136"/>
  <c r="N136"/>
  <c r="BF136" s="1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/>
  <c r="BI127"/>
  <c r="BH127"/>
  <c r="BG127"/>
  <c r="BE127"/>
  <c r="AA127"/>
  <c r="Y127"/>
  <c r="W127"/>
  <c r="BK127"/>
  <c r="N127"/>
  <c r="BF127"/>
  <c r="BI126"/>
  <c r="BH126"/>
  <c r="H35" s="1"/>
  <c r="BC89" i="1" s="1"/>
  <c r="BG126" i="3"/>
  <c r="BE126"/>
  <c r="AA126"/>
  <c r="AA124" s="1"/>
  <c r="Y126"/>
  <c r="Y124" s="1"/>
  <c r="W126"/>
  <c r="BK126"/>
  <c r="N126"/>
  <c r="BF126"/>
  <c r="BI125"/>
  <c r="BH125"/>
  <c r="BG125"/>
  <c r="BE125"/>
  <c r="AA125"/>
  <c r="Y125"/>
  <c r="W125"/>
  <c r="W124" s="1"/>
  <c r="BK125"/>
  <c r="N125"/>
  <c r="BF125" s="1"/>
  <c r="M118"/>
  <c r="F118"/>
  <c r="F116"/>
  <c r="F114"/>
  <c r="BI103"/>
  <c r="BH103"/>
  <c r="BG103"/>
  <c r="BE103"/>
  <c r="BI102"/>
  <c r="BH102"/>
  <c r="BG102"/>
  <c r="BE102"/>
  <c r="BI101"/>
  <c r="BH101"/>
  <c r="BG101"/>
  <c r="BE101"/>
  <c r="BI100"/>
  <c r="BH100"/>
  <c r="BG100"/>
  <c r="BE100"/>
  <c r="BI99"/>
  <c r="BH99"/>
  <c r="BG99"/>
  <c r="BE99"/>
  <c r="BI98"/>
  <c r="H36" s="1"/>
  <c r="BD89" i="1" s="1"/>
  <c r="BH98" i="3"/>
  <c r="BG98"/>
  <c r="BE98"/>
  <c r="M32" s="1"/>
  <c r="AV89" i="1" s="1"/>
  <c r="M83" i="3"/>
  <c r="F83"/>
  <c r="F81"/>
  <c r="F79"/>
  <c r="O21"/>
  <c r="E21"/>
  <c r="M84" s="1"/>
  <c r="O20"/>
  <c r="O15"/>
  <c r="E15"/>
  <c r="F119" s="1"/>
  <c r="O14"/>
  <c r="O9"/>
  <c r="M116" s="1"/>
  <c r="F6"/>
  <c r="F78" s="1"/>
  <c r="N130" i="2"/>
  <c r="N89" s="1"/>
  <c r="AY88" i="1"/>
  <c r="AX88"/>
  <c r="BI187" i="2"/>
  <c r="BH187"/>
  <c r="BG187"/>
  <c r="BE187"/>
  <c r="BK187"/>
  <c r="N187"/>
  <c r="BF187" s="1"/>
  <c r="BI186"/>
  <c r="BH186"/>
  <c r="BG186"/>
  <c r="BE186"/>
  <c r="BK186"/>
  <c r="N186" s="1"/>
  <c r="BF186" s="1"/>
  <c r="BI185"/>
  <c r="BH185"/>
  <c r="BG185"/>
  <c r="BE185"/>
  <c r="BK185"/>
  <c r="N185" s="1"/>
  <c r="BF185" s="1"/>
  <c r="BI184"/>
  <c r="BH184"/>
  <c r="BG184"/>
  <c r="BE184"/>
  <c r="BK184"/>
  <c r="N184" s="1"/>
  <c r="BF184" s="1"/>
  <c r="BI183"/>
  <c r="BH183"/>
  <c r="BG183"/>
  <c r="BE183"/>
  <c r="BK183"/>
  <c r="N183" s="1"/>
  <c r="BF183" s="1"/>
  <c r="BK182"/>
  <c r="N182" s="1"/>
  <c r="N102" s="1"/>
  <c r="BI181"/>
  <c r="BH181"/>
  <c r="BG181"/>
  <c r="BE181"/>
  <c r="AA181"/>
  <c r="AA180"/>
  <c r="Y181"/>
  <c r="Y180" s="1"/>
  <c r="W181"/>
  <c r="W180"/>
  <c r="BK181"/>
  <c r="BK180" s="1"/>
  <c r="N180" s="1"/>
  <c r="N101" s="1"/>
  <c r="N181"/>
  <c r="BF181" s="1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Y172" s="1"/>
  <c r="W175"/>
  <c r="BK175"/>
  <c r="N175"/>
  <c r="BF175"/>
  <c r="BI174"/>
  <c r="BH174"/>
  <c r="BG174"/>
  <c r="BE174"/>
  <c r="AA174"/>
  <c r="Y174"/>
  <c r="W174"/>
  <c r="BK174"/>
  <c r="BK172" s="1"/>
  <c r="N172" s="1"/>
  <c r="N100" s="1"/>
  <c r="N174"/>
  <c r="BF174"/>
  <c r="BI173"/>
  <c r="BH173"/>
  <c r="BG173"/>
  <c r="BE173"/>
  <c r="AA173"/>
  <c r="AA172"/>
  <c r="Y173"/>
  <c r="W173"/>
  <c r="W172"/>
  <c r="BK173"/>
  <c r="N173"/>
  <c r="BF173" s="1"/>
  <c r="BI171"/>
  <c r="BH171"/>
  <c r="BG171"/>
  <c r="BE171"/>
  <c r="AA171"/>
  <c r="AA169" s="1"/>
  <c r="Y171"/>
  <c r="W171"/>
  <c r="BK171"/>
  <c r="N171"/>
  <c r="BF171" s="1"/>
  <c r="BI170"/>
  <c r="BH170"/>
  <c r="BG170"/>
  <c r="BE170"/>
  <c r="AA170"/>
  <c r="Y170"/>
  <c r="Y169" s="1"/>
  <c r="W170"/>
  <c r="W169"/>
  <c r="BK170"/>
  <c r="N170"/>
  <c r="BF170" s="1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 s="1"/>
  <c r="BI166"/>
  <c r="BH166"/>
  <c r="BG166"/>
  <c r="BE166"/>
  <c r="AA166"/>
  <c r="Y166"/>
  <c r="W166"/>
  <c r="BK166"/>
  <c r="N166"/>
  <c r="BF166"/>
  <c r="BI165"/>
  <c r="BH165"/>
  <c r="BG165"/>
  <c r="BE165"/>
  <c r="AA165"/>
  <c r="AA164" s="1"/>
  <c r="Y165"/>
  <c r="Y164"/>
  <c r="W165"/>
  <c r="W164" s="1"/>
  <c r="BK165"/>
  <c r="BK164"/>
  <c r="N164" s="1"/>
  <c r="N98" s="1"/>
  <c r="N165"/>
  <c r="BF165" s="1"/>
  <c r="BI163"/>
  <c r="BH163"/>
  <c r="BG163"/>
  <c r="BE163"/>
  <c r="AA163"/>
  <c r="Y163"/>
  <c r="W163"/>
  <c r="BK163"/>
  <c r="N163"/>
  <c r="BF163"/>
  <c r="BI162"/>
  <c r="BH162"/>
  <c r="BG162"/>
  <c r="BE162"/>
  <c r="AA162"/>
  <c r="AA160" s="1"/>
  <c r="AA159" s="1"/>
  <c r="Y162"/>
  <c r="W162"/>
  <c r="BK162"/>
  <c r="N162"/>
  <c r="BF162"/>
  <c r="BI161"/>
  <c r="BH161"/>
  <c r="BG161"/>
  <c r="BE161"/>
  <c r="AA161"/>
  <c r="Y161"/>
  <c r="W161"/>
  <c r="W160" s="1"/>
  <c r="BK161"/>
  <c r="N161"/>
  <c r="BF161"/>
  <c r="BI158"/>
  <c r="BH158"/>
  <c r="BG158"/>
  <c r="BE158"/>
  <c r="AA158"/>
  <c r="AA157"/>
  <c r="Y158"/>
  <c r="Y157"/>
  <c r="W158"/>
  <c r="W157"/>
  <c r="BK158"/>
  <c r="BK157"/>
  <c r="N157" s="1"/>
  <c r="N95" s="1"/>
  <c r="N158"/>
  <c r="BF158" s="1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 s="1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 s="1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 s="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W143" s="1"/>
  <c r="BK146"/>
  <c r="N146"/>
  <c r="BF146"/>
  <c r="BI145"/>
  <c r="BH145"/>
  <c r="BG145"/>
  <c r="BE145"/>
  <c r="AA145"/>
  <c r="AA143" s="1"/>
  <c r="Y145"/>
  <c r="W145"/>
  <c r="BK145"/>
  <c r="N145"/>
  <c r="BF145" s="1"/>
  <c r="BI144"/>
  <c r="BH144"/>
  <c r="BG144"/>
  <c r="BE144"/>
  <c r="AA144"/>
  <c r="Y144"/>
  <c r="W144"/>
  <c r="BK144"/>
  <c r="N144"/>
  <c r="BF144" s="1"/>
  <c r="BI142"/>
  <c r="BH142"/>
  <c r="BG142"/>
  <c r="BE142"/>
  <c r="AA142"/>
  <c r="Y142"/>
  <c r="W142"/>
  <c r="BK142"/>
  <c r="BK140" s="1"/>
  <c r="N140" s="1"/>
  <c r="N93" s="1"/>
  <c r="N142"/>
  <c r="BF142"/>
  <c r="BI141"/>
  <c r="BH141"/>
  <c r="BG141"/>
  <c r="BE141"/>
  <c r="AA141"/>
  <c r="AA140"/>
  <c r="Y141"/>
  <c r="Y140"/>
  <c r="W141"/>
  <c r="W140"/>
  <c r="BK141"/>
  <c r="N141"/>
  <c r="BF141" s="1"/>
  <c r="BI139"/>
  <c r="BH139"/>
  <c r="BG139"/>
  <c r="BE139"/>
  <c r="AA139"/>
  <c r="Y139"/>
  <c r="W139"/>
  <c r="BK139"/>
  <c r="N139"/>
  <c r="BF139" s="1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/>
  <c r="BI135"/>
  <c r="H36" s="1"/>
  <c r="BD88" i="1" s="1"/>
  <c r="BH135" i="2"/>
  <c r="BG135"/>
  <c r="BE135"/>
  <c r="AA135"/>
  <c r="AA134" s="1"/>
  <c r="Y135"/>
  <c r="Y134"/>
  <c r="W135"/>
  <c r="W134" s="1"/>
  <c r="BK135"/>
  <c r="BK134"/>
  <c r="N134" s="1"/>
  <c r="N92" s="1"/>
  <c r="N135"/>
  <c r="BF135" s="1"/>
  <c r="BI133"/>
  <c r="BH133"/>
  <c r="BG133"/>
  <c r="BE133"/>
  <c r="AA133"/>
  <c r="AA132"/>
  <c r="Y133"/>
  <c r="Y132"/>
  <c r="W133"/>
  <c r="W132"/>
  <c r="BK133"/>
  <c r="BK132" s="1"/>
  <c r="N133"/>
  <c r="BF133" s="1"/>
  <c r="M125"/>
  <c r="F125"/>
  <c r="F123"/>
  <c r="F121"/>
  <c r="BI110"/>
  <c r="BH110"/>
  <c r="BG110"/>
  <c r="BE110"/>
  <c r="BI109"/>
  <c r="BH109"/>
  <c r="BG109"/>
  <c r="BE109"/>
  <c r="BI108"/>
  <c r="BH108"/>
  <c r="BG108"/>
  <c r="BE108"/>
  <c r="BI107"/>
  <c r="BH107"/>
  <c r="BG107"/>
  <c r="BE107"/>
  <c r="BI106"/>
  <c r="BH106"/>
  <c r="BG106"/>
  <c r="H34" s="1"/>
  <c r="BB88" i="1" s="1"/>
  <c r="BE106" i="2"/>
  <c r="BI105"/>
  <c r="BH105"/>
  <c r="H35" s="1"/>
  <c r="BC88" i="1" s="1"/>
  <c r="BG105" i="2"/>
  <c r="BE105"/>
  <c r="M83"/>
  <c r="F83"/>
  <c r="F81"/>
  <c r="F79"/>
  <c r="O21"/>
  <c r="E21"/>
  <c r="M126" s="1"/>
  <c r="O20"/>
  <c r="O15"/>
  <c r="E15"/>
  <c r="F126" s="1"/>
  <c r="O14"/>
  <c r="O9"/>
  <c r="M123" s="1"/>
  <c r="M81"/>
  <c r="F6"/>
  <c r="F120" s="1"/>
  <c r="CK97" i="1"/>
  <c r="CJ97"/>
  <c r="CI97"/>
  <c r="CC97"/>
  <c r="CH97"/>
  <c r="CB97"/>
  <c r="CG97"/>
  <c r="CA97"/>
  <c r="CF97"/>
  <c r="BZ97"/>
  <c r="CE97"/>
  <c r="CK96"/>
  <c r="CJ96"/>
  <c r="CI96"/>
  <c r="CC96"/>
  <c r="CH96"/>
  <c r="CB96"/>
  <c r="CG96"/>
  <c r="CA96"/>
  <c r="CF96"/>
  <c r="BZ96"/>
  <c r="CE96"/>
  <c r="CK95"/>
  <c r="CJ95"/>
  <c r="CI95"/>
  <c r="CC95"/>
  <c r="CH95"/>
  <c r="CB95"/>
  <c r="CG95"/>
  <c r="CA95"/>
  <c r="CF95"/>
  <c r="BZ95"/>
  <c r="CE95"/>
  <c r="CK94"/>
  <c r="CJ94"/>
  <c r="CI94"/>
  <c r="CH94"/>
  <c r="CG94"/>
  <c r="CF94"/>
  <c r="BZ94"/>
  <c r="CE94"/>
  <c r="CK93"/>
  <c r="CJ93"/>
  <c r="CI93"/>
  <c r="CH93"/>
  <c r="CG93"/>
  <c r="CF93"/>
  <c r="BZ93"/>
  <c r="CE93"/>
  <c r="CK92"/>
  <c r="CJ92"/>
  <c r="CI92"/>
  <c r="CH92"/>
  <c r="CG92"/>
  <c r="CF92"/>
  <c r="BZ92"/>
  <c r="CE92"/>
  <c r="AM83"/>
  <c r="L83"/>
  <c r="AM82"/>
  <c r="L82"/>
  <c r="AM80"/>
  <c r="L80"/>
  <c r="L78"/>
  <c r="L77"/>
  <c r="F84" i="2" l="1"/>
  <c r="BD87" i="1"/>
  <c r="W35" s="1"/>
  <c r="M84" i="2"/>
  <c r="W159"/>
  <c r="W123" i="3"/>
  <c r="W122" s="1"/>
  <c r="AU89" i="1" s="1"/>
  <c r="AA123" i="3"/>
  <c r="AA122" s="1"/>
  <c r="BC87" i="1"/>
  <c r="AY87" s="1"/>
  <c r="H32" i="2"/>
  <c r="AZ88" i="1" s="1"/>
  <c r="BK143" i="2"/>
  <c r="N143" s="1"/>
  <c r="N94" s="1"/>
  <c r="Y143"/>
  <c r="Y160"/>
  <c r="Y159" s="1"/>
  <c r="BK169"/>
  <c r="N169" s="1"/>
  <c r="N99" s="1"/>
  <c r="H34" i="3"/>
  <c r="BB89" i="1" s="1"/>
  <c r="BB87" s="1"/>
  <c r="W131" i="2"/>
  <c r="AA131"/>
  <c r="AA129" s="1"/>
  <c r="BK160"/>
  <c r="N160" s="1"/>
  <c r="N97" s="1"/>
  <c r="H32" i="3"/>
  <c r="AZ89" i="1" s="1"/>
  <c r="BK124" i="3"/>
  <c r="F78" i="2"/>
  <c r="F113" i="3"/>
  <c r="F84"/>
  <c r="M119"/>
  <c r="BK135"/>
  <c r="N135" s="1"/>
  <c r="N91" s="1"/>
  <c r="Y135"/>
  <c r="Y123" s="1"/>
  <c r="Y122" s="1"/>
  <c r="BK139"/>
  <c r="N139" s="1"/>
  <c r="N92" s="1"/>
  <c r="M81"/>
  <c r="W34" i="1"/>
  <c r="Y131" i="2"/>
  <c r="Y129" s="1"/>
  <c r="N124" i="3"/>
  <c r="N90" s="1"/>
  <c r="BK131" i="2"/>
  <c r="N132"/>
  <c r="N91" s="1"/>
  <c r="BK159"/>
  <c r="N159" s="1"/>
  <c r="N96" s="1"/>
  <c r="W129"/>
  <c r="AU88" i="1" s="1"/>
  <c r="M32" i="2"/>
  <c r="AV88" i="1" s="1"/>
  <c r="AX87" l="1"/>
  <c r="W33"/>
  <c r="AZ87"/>
  <c r="AV87" s="1"/>
  <c r="AU87"/>
  <c r="BK123" i="3"/>
  <c r="N131" i="2"/>
  <c r="N90" s="1"/>
  <c r="BK129"/>
  <c r="N129" s="1"/>
  <c r="N88" s="1"/>
  <c r="N123" i="3"/>
  <c r="N89" s="1"/>
  <c r="BK122"/>
  <c r="N122" s="1"/>
  <c r="N88" s="1"/>
  <c r="N109" i="2" l="1"/>
  <c r="BF109" s="1"/>
  <c r="N107"/>
  <c r="BF107" s="1"/>
  <c r="M27"/>
  <c r="N110"/>
  <c r="BF110" s="1"/>
  <c r="N108"/>
  <c r="BF108" s="1"/>
  <c r="N106"/>
  <c r="BF106" s="1"/>
  <c r="N105"/>
  <c r="N103" i="3"/>
  <c r="BF103" s="1"/>
  <c r="N101"/>
  <c r="BF101" s="1"/>
  <c r="N99"/>
  <c r="BF99" s="1"/>
  <c r="N98"/>
  <c r="N102"/>
  <c r="BF102" s="1"/>
  <c r="N100"/>
  <c r="BF100" s="1"/>
  <c r="M27"/>
  <c r="BF98" l="1"/>
  <c r="N97"/>
  <c r="N104" i="2"/>
  <c r="BF105"/>
  <c r="M33" i="3" l="1"/>
  <c r="AW89" i="1" s="1"/>
  <c r="AT89" s="1"/>
  <c r="H33" i="3"/>
  <c r="BA89" i="1" s="1"/>
  <c r="M28" i="2"/>
  <c r="L112"/>
  <c r="M28" i="3"/>
  <c r="L105"/>
  <c r="H33" i="2"/>
  <c r="BA88" i="1" s="1"/>
  <c r="M33" i="2"/>
  <c r="AW88" i="1" s="1"/>
  <c r="AT88" s="1"/>
  <c r="BA87" l="1"/>
  <c r="W32" s="1"/>
  <c r="AW87"/>
  <c r="AS88"/>
  <c r="M30" i="2"/>
  <c r="AS89" i="1"/>
  <c r="M30" i="3"/>
  <c r="AK32" i="1" l="1"/>
  <c r="AT87"/>
  <c r="AS87"/>
  <c r="AG89"/>
  <c r="AN89" s="1"/>
  <c r="L38" i="3"/>
  <c r="L38" i="2"/>
  <c r="AG88" i="1"/>
  <c r="AN88" l="1"/>
  <c r="AG87"/>
  <c r="AG92" l="1"/>
  <c r="AG97"/>
  <c r="AG93"/>
  <c r="AN87"/>
  <c r="AK26"/>
  <c r="AG95"/>
  <c r="AG96"/>
  <c r="AG94"/>
  <c r="AV94" l="1"/>
  <c r="BY94" s="1"/>
  <c r="CD94"/>
  <c r="CD97"/>
  <c r="AV97"/>
  <c r="BY97" s="1"/>
  <c r="AV93"/>
  <c r="BY93" s="1"/>
  <c r="CD93"/>
  <c r="CD92"/>
  <c r="AV92"/>
  <c r="BY92" s="1"/>
  <c r="AG91"/>
  <c r="AV95"/>
  <c r="BY95" s="1"/>
  <c r="CD95"/>
  <c r="AN95"/>
  <c r="AV96"/>
  <c r="BY96" s="1"/>
  <c r="CD96"/>
  <c r="AK31" l="1"/>
  <c r="AK27"/>
  <c r="AK29" s="1"/>
  <c r="AG99"/>
  <c r="AN96"/>
  <c r="AN97"/>
  <c r="AN92"/>
  <c r="W31"/>
  <c r="AN93"/>
  <c r="AN94"/>
  <c r="AK37" l="1"/>
  <c r="AN91"/>
  <c r="AN99" s="1"/>
</calcChain>
</file>

<file path=xl/sharedStrings.xml><?xml version="1.0" encoding="utf-8"?>
<sst xmlns="http://schemas.openxmlformats.org/spreadsheetml/2006/main" count="1517" uniqueCount="384">
  <si>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</si>
  <si>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</si>
  <si>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</si>
  <si>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</si>
  <si>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</si>
  <si>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</si>
  <si>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</si>
  <si>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</si>
  <si>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</si>
  <si>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</si>
  <si>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</si>
  <si>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</si>
  <si>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</si>
  <si>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</si>
  <si>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</si>
  <si>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021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</si>
  <si>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</si>
  <si>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</si>
  <si>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Dobudovanie systému  triedeného zberu a odvozu komunálneho odpadu v obci Lovinobaňa</t>
  </si>
  <si>
    <t>JKSO:</t>
  </si>
  <si>
    <t/>
  </si>
  <si>
    <t>KS:</t>
  </si>
  <si>
    <t>Miesto:</t>
  </si>
  <si>
    <t>Lovinobaňa</t>
  </si>
  <si>
    <t>Dátum:</t>
  </si>
  <si>
    <t>Objednávateľ:</t>
  </si>
  <si>
    <t>IČO:</t>
  </si>
  <si>
    <t>obec Lovinobaňa</t>
  </si>
  <si>
    <t>IČO DPH:</t>
  </si>
  <si>
    <t>Zhotoviteľ:</t>
  </si>
  <si>
    <t>Vyplň údaj</t>
  </si>
  <si>
    <t>Projektant:</t>
  </si>
  <si>
    <t>Ing. R. Slodičák</t>
  </si>
  <si>
    <t>0,01</t>
  </si>
  <si>
    <t>Spracovateľ:</t>
  </si>
  <si>
    <t xml:space="preserve"> 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</si>
  <si>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</si>
  <si>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</si>
  <si>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</si>
  <si>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</si>
  <si>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</si>
  <si>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</si>
  <si>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</si>
  <si>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</si>
  <si>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</si>
  <si>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</si>
  <si>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</si>
  <si>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</si>
  <si>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</si>
  <si>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</si>
  <si>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</si>
  <si>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</si>
  <si>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</si>
  <si>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</si>
  <si>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</si>
  <si>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</si>
  <si>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</si>
  <si>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</si>
  <si>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</si>
  <si>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</si>
  <si>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</si>
  <si>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</si>
  <si>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</si>
  <si>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</si>
  <si>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</si>
  <si>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</si>
  <si>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</si>
  <si>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</si>
  <si>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</si>
  <si>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</si>
  <si>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</si>
  <si>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</si>
  <si>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</si>
  <si>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</si>
  <si>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</si>
  <si>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</si>
  <si>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</si>
  <si>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</si>
  <si>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</si>
  <si>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{9ebc6ca1-0bb4-4b54-97c7-6ddf22478f0a}</t>
  </si>
  <si>
    <t>{00000000-0000-0000-0000-000000000000}</t>
  </si>
  <si>
    <t>/</t>
  </si>
  <si>
    <t>1</t>
  </si>
  <si>
    <t>Zberný dvor</t>
  </si>
  <si>
    <t>{37fdb681-0a6d-46c0-b5b2-1731a6f88fa7}</t>
  </si>
  <si>
    <t>2</t>
  </si>
  <si>
    <t>Zberné miesta</t>
  </si>
  <si>
    <t>{71a5114a-f2b4-4034-b38b-70f5ca903bd5}</t>
  </si>
  <si>
    <t>2) Ostatné náklady zo súhrnného listu</t>
  </si>
  <si>
    <t>Percent. zadanie_x000D_
[% nákladov rozpočtu]</t>
  </si>
  <si>
    <t>Zaradenie nákladov</t>
  </si>
  <si>
    <t>Vedlajšie náklady</t>
  </si>
  <si>
    <t>stavebná časť</t>
  </si>
  <si>
    <t>OSTATNENAKLADY</t>
  </si>
  <si>
    <t>Ostatné náklady</t>
  </si>
  <si>
    <t>I. Ostatné investície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</si>
  <si>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</si>
  <si>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</si>
  <si>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</si>
  <si>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</si>
  <si>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</si>
  <si>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</si>
  <si>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</si>
  <si>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</si>
  <si>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</si>
  <si>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</si>
  <si>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1 - Zberný dvor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</si>
  <si>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</si>
  <si>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</si>
  <si>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</si>
  <si>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</si>
  <si>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</si>
  <si>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</si>
  <si>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D1 - Práce HSV</t>
  </si>
  <si>
    <t>HSV - Práce a dodávky HSV</t>
  </si>
  <si>
    <t xml:space="preserve">    1 - Zemné práce</t>
  </si>
  <si>
    <t xml:space="preserve">    2 - Základy</t>
  </si>
  <si>
    <t xml:space="preserve">    5 - Komunikácie</t>
  </si>
  <si>
    <t xml:space="preserve">    9 - 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</si>
  <si>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</si>
  <si>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</si>
  <si>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</si>
  <si>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762 - Konštrukcie tesárske</t>
  </si>
  <si>
    <t xml:space="preserve">    764 - Konštrukcie klampiarske</t>
  </si>
  <si>
    <t xml:space="preserve">    767 -   Konštrukcie doplnkové kovové stavebné</t>
  </si>
  <si>
    <t xml:space="preserve">    783 - Dokončovacie práce - nátery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</si>
  <si>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</si>
  <si>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</si>
  <si>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</si>
  <si>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</si>
  <si>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</si>
  <si>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</si>
  <si>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</si>
  <si>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</si>
  <si>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</si>
  <si>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</si>
  <si>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</si>
  <si>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</si>
  <si>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</si>
  <si>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</si>
  <si>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</si>
  <si>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</si>
  <si>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</si>
  <si>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</si>
  <si>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</si>
  <si>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</si>
  <si>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</si>
  <si>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</si>
  <si>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</si>
  <si>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</si>
  <si>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</si>
  <si>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</si>
  <si>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181101102</t>
  </si>
  <si>
    <t>Úprava pláne v zárezoch v horn. tr. 1-4 so zhutnením</t>
  </si>
  <si>
    <t>m2</t>
  </si>
  <si>
    <t>4</t>
  </si>
  <si>
    <t>1656427298</t>
  </si>
  <si>
    <t>3</t>
  </si>
  <si>
    <t>215901101</t>
  </si>
  <si>
    <t>Zhutnenie podložia z rastlej horniny 1 až 4 pod násypy, z hornina súdržných do 92 % PS a nesúdržných</t>
  </si>
  <si>
    <t>220330667</t>
  </si>
  <si>
    <t>27</t>
  </si>
  <si>
    <t>274271302</t>
  </si>
  <si>
    <t>Murivo základových pásov (m3) PREMAC 50x25x25 s betónovou výplňou C 16/20 hr. 250 mm</t>
  </si>
  <si>
    <t>m3</t>
  </si>
  <si>
    <t>643056166</t>
  </si>
  <si>
    <t>25</t>
  </si>
  <si>
    <t>274361825</t>
  </si>
  <si>
    <t>Výstuž pre murivo základových pásov PREMAC s betónovou výplňou z ocele 10505</t>
  </si>
  <si>
    <t>t</t>
  </si>
  <si>
    <t>1001469323</t>
  </si>
  <si>
    <t>289971211</t>
  </si>
  <si>
    <t>Zhotovenie vrstvy z geotextílie na upravenom povrchu v sklone do 1 : 5 , šírky od 0 do 3 m</t>
  </si>
  <si>
    <t>2044195481</t>
  </si>
  <si>
    <t>5</t>
  </si>
  <si>
    <t>M</t>
  </si>
  <si>
    <t>6936654510</t>
  </si>
  <si>
    <t>Textília Geofiltex 63 63/50 500 g/m2 100% PP</t>
  </si>
  <si>
    <t>8</t>
  </si>
  <si>
    <t>-1831972519</t>
  </si>
  <si>
    <t>6</t>
  </si>
  <si>
    <t>564861111</t>
  </si>
  <si>
    <t>Podklad zo štrkodrviny s rozprestretím a zhutnením, po zhutnení hr. 200 mm</t>
  </si>
  <si>
    <t>-1890893327</t>
  </si>
  <si>
    <t>7</t>
  </si>
  <si>
    <t>581130115</t>
  </si>
  <si>
    <t>Kryt cementobetónový cestných komunikácií skupiny CB I pre TDZ I a II, hr. 200 mm</t>
  </si>
  <si>
    <t>-1792431798</t>
  </si>
  <si>
    <t>24</t>
  </si>
  <si>
    <t>959941121</t>
  </si>
  <si>
    <t>Chemická kotva s kotevným svorníkom tesnená chemickou ampulkou do betónu, ŽB, kameňa, s vyvŕtaním otvoru M12/10/135 mm</t>
  </si>
  <si>
    <t>ks</t>
  </si>
  <si>
    <t>983546185</t>
  </si>
  <si>
    <t>55</t>
  </si>
  <si>
    <t>965041441</t>
  </si>
  <si>
    <t>Búranie podkladov pod dlažby, liatych dlažieb a mazanín,škvarobetón hr.nad 100 mm, plochy nad 4 m2 -1,60000t</t>
  </si>
  <si>
    <t>635726138</t>
  </si>
  <si>
    <t>54</t>
  </si>
  <si>
    <t>965042241</t>
  </si>
  <si>
    <t>Búranie podkladov pod dlažby, liatych dlažieb a mazanín,betón,liaty asfalt hr.nad 100 mm, plochy nad 4 m2 -2,20000t</t>
  </si>
  <si>
    <t>-1856293857</t>
  </si>
  <si>
    <t>34</t>
  </si>
  <si>
    <t>968061112</t>
  </si>
  <si>
    <t>Vyvesenie dreveného okenného krídla do suti plochy do 1, 5 m2, -0,01200t</t>
  </si>
  <si>
    <t>-2094259931</t>
  </si>
  <si>
    <t>35</t>
  </si>
  <si>
    <t>968061115</t>
  </si>
  <si>
    <t>Demontáž okien drevených, 1 bm obvodu - 0,008t</t>
  </si>
  <si>
    <t>m</t>
  </si>
  <si>
    <t>-1341072822</t>
  </si>
  <si>
    <t>36</t>
  </si>
  <si>
    <t>968061116</t>
  </si>
  <si>
    <t>Demontáž dverí drevených vchodových, 1 bm obvodu - 0,012t</t>
  </si>
  <si>
    <t>1679036251</t>
  </si>
  <si>
    <t>37</t>
  </si>
  <si>
    <t>968061137</t>
  </si>
  <si>
    <t>Vyvesenie dreveného krídla vrát do suti plochy nad 4 m2, -0,08000t</t>
  </si>
  <si>
    <t>2121370423</t>
  </si>
  <si>
    <t>69</t>
  </si>
  <si>
    <t>979011111</t>
  </si>
  <si>
    <t>Zvislá doprava sutiny a vybúraných hmôt za prvé podlažie nad alebo pod základným podlažím</t>
  </si>
  <si>
    <t>-597851720</t>
  </si>
  <si>
    <t>61</t>
  </si>
  <si>
    <t>979081111</t>
  </si>
  <si>
    <t>Odvoz sutiny a vybúraných hmôt na skládku do 1 km</t>
  </si>
  <si>
    <t>-1804806373</t>
  </si>
  <si>
    <t>44</t>
  </si>
  <si>
    <t>979081121</t>
  </si>
  <si>
    <t>Odvoz sutiny a vybúraných hmôt na skládku za každý ďalší 1 km</t>
  </si>
  <si>
    <t>1909066017</t>
  </si>
  <si>
    <t>48</t>
  </si>
  <si>
    <t>979082111</t>
  </si>
  <si>
    <t>Vnútrostavenisková doprava sutiny a vybúraných hmôt do 10 m</t>
  </si>
  <si>
    <t>216188746</t>
  </si>
  <si>
    <t>49</t>
  </si>
  <si>
    <t>979082121</t>
  </si>
  <si>
    <t>Vnútrostavenisková doprava sutiny a vybúraných hmôt za každých ďalších 5 m</t>
  </si>
  <si>
    <t>1111374208</t>
  </si>
  <si>
    <t>45</t>
  </si>
  <si>
    <t>979089012</t>
  </si>
  <si>
    <t>Poplatok za skladovanie - betón, tehly, dlaždice (17 01 ), ostatné</t>
  </si>
  <si>
    <t>1944746760</t>
  </si>
  <si>
    <t>71</t>
  </si>
  <si>
    <t>999281111</t>
  </si>
  <si>
    <t>Presun hmôt pre opravy a údržbu objektov vrátane vonkajších plášťov výšky do 25 m</t>
  </si>
  <si>
    <t>864427709</t>
  </si>
  <si>
    <t>9</t>
  </si>
  <si>
    <t>711472056</t>
  </si>
  <si>
    <t>Zhotovenie izolácie proti tlakovej vode nopovou fóloiu položenou voľne na ploche zvislej</t>
  </si>
  <si>
    <t>16</t>
  </si>
  <si>
    <t>48802981</t>
  </si>
  <si>
    <t>10</t>
  </si>
  <si>
    <t>6288000640</t>
  </si>
  <si>
    <t>Fólia proti vlhkosti a ropným látkam</t>
  </si>
  <si>
    <t>32</t>
  </si>
  <si>
    <t>-546127281</t>
  </si>
  <si>
    <t>11</t>
  </si>
  <si>
    <t>998711201</t>
  </si>
  <si>
    <t>Presun hmôt pre izoláciu proti vode v objektoch výšky do 6 m</t>
  </si>
  <si>
    <t>%</t>
  </si>
  <si>
    <t>809454234</t>
  </si>
  <si>
    <t>30</t>
  </si>
  <si>
    <t>762341031</t>
  </si>
  <si>
    <t>Montáž debnenia štítových hrán z dosiek pre všetky druhy striech</t>
  </si>
  <si>
    <t>-387452904</t>
  </si>
  <si>
    <t>31</t>
  </si>
  <si>
    <t>607260000700</t>
  </si>
  <si>
    <t>Doska OSB</t>
  </si>
  <si>
    <t>-684114040</t>
  </si>
  <si>
    <t>14</t>
  </si>
  <si>
    <t>762395000</t>
  </si>
  <si>
    <t>Spojovacie prostriedky  pre viazané konštrukcie krovov, debnenie a laťovanie, nadstrešné konštr., spádové kliny - svorky, dosky, klince, pásová oceľ, vruty</t>
  </si>
  <si>
    <t>1229131015</t>
  </si>
  <si>
    <t>998762202</t>
  </si>
  <si>
    <t>Presun hmôt pre konštrukcie tesárske v objektoch výšky do 12 m</t>
  </si>
  <si>
    <t>913352920</t>
  </si>
  <si>
    <t>29</t>
  </si>
  <si>
    <t>764530360</t>
  </si>
  <si>
    <t>Oplechovanie muriva a atík zo zinkového Zn plechu, vrátane rohov r.š. 750 mm</t>
  </si>
  <si>
    <t>417610063</t>
  </si>
  <si>
    <t>998764201</t>
  </si>
  <si>
    <t>Presun hmôt pre konštrukcie klampiarske v objektoch výšky do 6 m</t>
  </si>
  <si>
    <t>-1696412726</t>
  </si>
  <si>
    <t>66</t>
  </si>
  <si>
    <t>767421111</t>
  </si>
  <si>
    <t>Montáž opláštenia z VSŽ plechu na oceľovú konštrukciu</t>
  </si>
  <si>
    <t>-836256579</t>
  </si>
  <si>
    <t>64</t>
  </si>
  <si>
    <t>138310003600</t>
  </si>
  <si>
    <t xml:space="preserve">Plech trapézový TN-50, kš 1020 mm pozinkovaný hr. 0,75 mm, </t>
  </si>
  <si>
    <t>1050690296</t>
  </si>
  <si>
    <t>17</t>
  </si>
  <si>
    <t>767658114</t>
  </si>
  <si>
    <t>Montáž vrát sekčných sklopných pod strop plochy nad 13 m2</t>
  </si>
  <si>
    <t>51538267</t>
  </si>
  <si>
    <t>18</t>
  </si>
  <si>
    <t>5534371545</t>
  </si>
  <si>
    <t>Garážové vráta 5300x4500 vodorovne rebrované vrátane zárubne</t>
  </si>
  <si>
    <t>-1924776611</t>
  </si>
  <si>
    <t>67</t>
  </si>
  <si>
    <t>767995</t>
  </si>
  <si>
    <t>Montáž joklových profilov L 100 x 100 x 30 mm</t>
  </si>
  <si>
    <t>kg</t>
  </si>
  <si>
    <t>1858710826</t>
  </si>
  <si>
    <t>68</t>
  </si>
  <si>
    <t>133110000100</t>
  </si>
  <si>
    <t>Joklový profil 100 x 100 x 30 mm</t>
  </si>
  <si>
    <t>-752759355</t>
  </si>
  <si>
    <t>21</t>
  </si>
  <si>
    <t>998767201</t>
  </si>
  <si>
    <t>Presun hmôt pre kovové stavebné doplnkové konštrukcie v objektoch výšky do 6 m</t>
  </si>
  <si>
    <t>395339645</t>
  </si>
  <si>
    <t>28</t>
  </si>
  <si>
    <t>783112110</t>
  </si>
  <si>
    <t>Nátery oceľ.konštr. olejové, A dvojnásobné - 70 μm</t>
  </si>
  <si>
    <t>-1066518354</t>
  </si>
  <si>
    <t>VP - Práce naviac</t>
  </si>
  <si>
    <t>PN</t>
  </si>
  <si>
    <t>2 - Zberné miesta</t>
  </si>
  <si>
    <t xml:space="preserve">    9 - Ostatné konštrukcie a práce-búranie</t>
  </si>
  <si>
    <t>131201102</t>
  </si>
  <si>
    <t>Výkop nezapaženej jamy v hornine 3, nad 100 do 1000 m3</t>
  </si>
  <si>
    <t>813007028</t>
  </si>
  <si>
    <t>131201109</t>
  </si>
  <si>
    <t>Hĺbenie nezapažených jám a zárezov. Príplatok za lepivosť horniny 3</t>
  </si>
  <si>
    <t>868945245</t>
  </si>
  <si>
    <t>162201102</t>
  </si>
  <si>
    <t>Vodorovné premiestnenie výkopku z horniny 1-4 nad 20-50m</t>
  </si>
  <si>
    <t>-1916940646</t>
  </si>
  <si>
    <t>162301102</t>
  </si>
  <si>
    <t xml:space="preserve">Vodorovné premiestnenie výkopku  po spevnenej ceste z horniny tr.1-4,  do 100 m3 na vzdialenosť do 1000 m </t>
  </si>
  <si>
    <t>1727048707</t>
  </si>
  <si>
    <t>162501105</t>
  </si>
  <si>
    <t>Vodorovné premiestnenie výkopku  po spevnenej ceste z  horniny tr.1-4, do 100 m3, príplatok k cene za každých ďalšich a začatých 1000 m</t>
  </si>
  <si>
    <t>-585410353</t>
  </si>
  <si>
    <t>167102102</t>
  </si>
  <si>
    <t>Nakladanie neuľahnutého výkopku z hornín tr.1-4 nad 1000 do 10000 m3</t>
  </si>
  <si>
    <t>1481866794</t>
  </si>
  <si>
    <t>171201202</t>
  </si>
  <si>
    <t>Uloženie sypaniny na skládky nad 100 do 1000 m3</t>
  </si>
  <si>
    <t>-2079755691</t>
  </si>
  <si>
    <t>171209002</t>
  </si>
  <si>
    <t>Poplatok za skladovanie - zemina a kamenivo (17 05) ostatné</t>
  </si>
  <si>
    <t>-533793868</t>
  </si>
  <si>
    <t>174101001</t>
  </si>
  <si>
    <t>Zásyp sypaninou so zhutnením jám, šachiet, rýh, zárezov alebo okolo objektov do 100 m3</t>
  </si>
  <si>
    <t>455599427</t>
  </si>
  <si>
    <t>5833721300</t>
  </si>
  <si>
    <t>Štrkopiesok 0-32 z</t>
  </si>
  <si>
    <t>-2086006616</t>
  </si>
  <si>
    <t>271521111</t>
  </si>
  <si>
    <t>Vankúše zhutnené pod základy z kameniva hrubého drveného, frakcie 16 - 125 mm</t>
  </si>
  <si>
    <t>175584910</t>
  </si>
  <si>
    <t>12</t>
  </si>
  <si>
    <t>273313611</t>
  </si>
  <si>
    <t>Betón základových dosiek, prostý tr.C 16/20</t>
  </si>
  <si>
    <t>29781267</t>
  </si>
  <si>
    <t>13</t>
  </si>
  <si>
    <t>273361821.</t>
  </si>
  <si>
    <t>Výstuž základových dosiek z ocele 10505 - kotvenie kontajnerov</t>
  </si>
  <si>
    <t>1475817976</t>
  </si>
  <si>
    <t>596911212</t>
  </si>
  <si>
    <t>Kladenie zámkovej dlažby  hr. 6 cm pre peších nad 20 m2</t>
  </si>
  <si>
    <t>1207627238</t>
  </si>
  <si>
    <t>15</t>
  </si>
  <si>
    <t>5922902300</t>
  </si>
  <si>
    <t>Zámková dlažba hr 6 cm, sivá</t>
  </si>
  <si>
    <t>1661985621</t>
  </si>
  <si>
    <t>917762112</t>
  </si>
  <si>
    <t>Osadenie chodník. obrubníka betónového ležatého do lôžka z betónu prosteho tr. C 16/20 s bočnou oporou</t>
  </si>
  <si>
    <t>-638988960</t>
  </si>
  <si>
    <t>5922903040</t>
  </si>
  <si>
    <t>Obrubník cestný 100/20/12 cm, sivá</t>
  </si>
  <si>
    <t>824117705</t>
  </si>
  <si>
    <t>917831507.</t>
  </si>
  <si>
    <t>Osadzovanie betónových ochranných stĺpikov - jednotlivo</t>
  </si>
  <si>
    <t>-1545379915</t>
  </si>
  <si>
    <t>19</t>
  </si>
  <si>
    <t>5921957380r</t>
  </si>
  <si>
    <t>Betónová ochranná zábrana -  stĺpiky</t>
  </si>
  <si>
    <t>-410218797</t>
  </si>
  <si>
    <t>998011001</t>
  </si>
  <si>
    <t>Presun hmôt pre budovy  (801, 803, 812), zvislá konštr. z tehál, tvárnic, z kovu výšky do 6 m</t>
  </si>
  <si>
    <t>427476284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</si>
</sst>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16" xfId="0" applyNumberFormat="1" applyFont="1" applyBorder="1" applyAlignment="1" applyProtection="1">
      <alignment vertical="center"/>
    </xf>
    <xf numFmtId="4" fontId="28" fillId="0" borderId="17" xfId="0" applyNumberFormat="1" applyFont="1" applyBorder="1" applyAlignment="1" applyProtection="1">
      <alignment vertical="center"/>
    </xf>
    <xf numFmtId="166" fontId="28" fillId="0" borderId="17" xfId="0" applyNumberFormat="1" applyFont="1" applyBorder="1" applyAlignment="1" applyProtection="1">
      <alignment vertical="center"/>
    </xf>
    <xf numFmtId="4" fontId="28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167" fontId="32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167" fontId="0" fillId="0" borderId="0" xfId="0" applyNumberFormat="1" applyFont="1" applyAlignment="1">
      <alignment vertical="center"/>
    </xf>
    <xf numFmtId="0" fontId="33" fillId="0" borderId="25" xfId="0" applyFont="1" applyBorder="1" applyAlignment="1" applyProtection="1">
      <alignment horizontal="center" vertical="center"/>
    </xf>
    <xf numFmtId="49" fontId="33" fillId="0" borderId="25" xfId="0" applyNumberFormat="1" applyFont="1" applyBorder="1" applyAlignment="1" applyProtection="1">
      <alignment horizontal="left" vertical="center" wrapText="1"/>
    </xf>
    <xf numFmtId="0" fontId="33" fillId="0" borderId="25" xfId="0" applyFont="1" applyBorder="1" applyAlignment="1" applyProtection="1">
      <alignment horizontal="center" vertical="center" wrapText="1"/>
    </xf>
    <xf numFmtId="167" fontId="33" fillId="0" borderId="25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14" fontId="2" fillId="4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7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 wrapText="1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7" fontId="5" fillId="0" borderId="0" xfId="0" applyNumberFormat="1" applyFont="1" applyBorder="1" applyAlignment="1" applyProtection="1"/>
    <xf numFmtId="4" fontId="30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</xf>
    <xf numFmtId="167" fontId="0" fillId="0" borderId="25" xfId="0" applyNumberFormat="1" applyFont="1" applyBorder="1" applyAlignment="1" applyProtection="1">
      <alignment vertical="center"/>
    </xf>
    <xf numFmtId="0" fontId="33" fillId="0" borderId="25" xfId="0" applyFont="1" applyBorder="1" applyAlignment="1" applyProtection="1">
      <alignment horizontal="left" vertical="center" wrapText="1"/>
    </xf>
    <xf numFmtId="167" fontId="33" fillId="4" borderId="25" xfId="0" applyNumberFormat="1" applyFont="1" applyFill="1" applyBorder="1" applyAlignment="1" applyProtection="1">
      <alignment vertical="center"/>
      <protection locked="0"/>
    </xf>
    <xf numFmtId="167" fontId="33" fillId="4" borderId="25" xfId="0" applyNumberFormat="1" applyFont="1" applyFill="1" applyBorder="1" applyAlignment="1" applyProtection="1">
      <alignment vertical="center"/>
    </xf>
    <xf numFmtId="167" fontId="33" fillId="0" borderId="25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11" fillId="2" borderId="0" xfId="1" applyFont="1" applyFill="1" applyAlignment="1" applyProtection="1">
      <alignment horizontal="center" vertical="center"/>
    </xf>
    <xf numFmtId="167" fontId="23" fillId="0" borderId="12" xfId="0" applyNumberFormat="1" applyFont="1" applyBorder="1" applyAlignment="1" applyProtection="1"/>
    <xf numFmtId="167" fontId="3" fillId="0" borderId="12" xfId="0" applyNumberFormat="1" applyFont="1" applyBorder="1" applyAlignment="1" applyProtection="1">
      <alignment vertical="center"/>
    </xf>
    <xf numFmtId="167" fontId="5" fillId="0" borderId="0" xfId="0" applyNumberFormat="1" applyFont="1" applyBorder="1" applyAlignment="1" applyProtection="1">
      <alignment vertical="center"/>
    </xf>
    <xf numFmtId="167" fontId="6" fillId="0" borderId="17" xfId="0" applyNumberFormat="1" applyFont="1" applyBorder="1" applyAlignment="1" applyProtection="1"/>
    <xf numFmtId="167" fontId="6" fillId="0" borderId="17" xfId="0" applyNumberFormat="1" applyFont="1" applyBorder="1" applyAlignment="1" applyProtection="1">
      <alignment vertical="center"/>
    </xf>
    <xf numFmtId="167" fontId="6" fillId="0" borderId="23" xfId="0" applyNumberFormat="1" applyFont="1" applyBorder="1" applyAlignment="1" applyProtection="1"/>
    <xf numFmtId="167" fontId="6" fillId="0" borderId="23" xfId="0" applyNumberFormat="1" applyFont="1" applyBorder="1" applyAlignment="1" applyProtection="1">
      <alignment vertical="center"/>
    </xf>
    <xf numFmtId="167" fontId="5" fillId="0" borderId="12" xfId="0" applyNumberFormat="1" applyFont="1" applyBorder="1" applyAlignment="1" applyProtection="1"/>
    <xf numFmtId="167" fontId="5" fillId="0" borderId="12" xfId="0" applyNumberFormat="1" applyFont="1" applyBorder="1" applyAlignment="1" applyProtection="1">
      <alignment vertical="center"/>
    </xf>
    <xf numFmtId="167" fontId="5" fillId="0" borderId="23" xfId="0" applyNumberFormat="1" applyFont="1" applyBorder="1" applyAlignment="1" applyProtection="1"/>
    <xf numFmtId="167" fontId="5" fillId="0" borderId="23" xfId="0" applyNumberFormat="1" applyFont="1" applyBorder="1" applyAlignment="1" applyProtection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0"/>
  <sheetViews>
    <sheetView showGridLines="0" tabSelected="1" workbookViewId="0">
      <pane ySplit="1" topLeftCell="A2" activePane="bottomLeft" state="frozen"/>
      <selection pane="bottomLeft" activeCell="AN11" sqref="AN1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R2" s="226" t="s">
        <v>8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85" t="s">
        <v>11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23"/>
      <c r="AS4" s="17" t="s">
        <v>12</v>
      </c>
      <c r="BE4" s="24" t="s">
        <v>13</v>
      </c>
      <c r="BS4" s="18" t="s">
        <v>9</v>
      </c>
    </row>
    <row r="5" spans="1:73" ht="14.45" customHeight="1">
      <c r="B5" s="22"/>
      <c r="C5" s="25"/>
      <c r="D5" s="26" t="s">
        <v>14</v>
      </c>
      <c r="E5" s="25"/>
      <c r="F5" s="25"/>
      <c r="G5" s="25"/>
      <c r="H5" s="25"/>
      <c r="I5" s="25"/>
      <c r="J5" s="25"/>
      <c r="K5" s="189" t="s">
        <v>15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25"/>
      <c r="AQ5" s="23"/>
      <c r="BE5" s="187" t="s">
        <v>16</v>
      </c>
      <c r="BS5" s="18" t="s">
        <v>9</v>
      </c>
    </row>
    <row r="6" spans="1:73" ht="36.950000000000003" customHeight="1">
      <c r="B6" s="22"/>
      <c r="C6" s="25"/>
      <c r="D6" s="28" t="s">
        <v>17</v>
      </c>
      <c r="E6" s="25"/>
      <c r="F6" s="25"/>
      <c r="G6" s="25"/>
      <c r="H6" s="25"/>
      <c r="I6" s="25"/>
      <c r="J6" s="25"/>
      <c r="K6" s="191" t="s">
        <v>18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25"/>
      <c r="AQ6" s="23"/>
      <c r="BE6" s="188"/>
      <c r="BS6" s="18" t="s">
        <v>9</v>
      </c>
    </row>
    <row r="7" spans="1:73" ht="14.45" customHeight="1">
      <c r="B7" s="22"/>
      <c r="C7" s="25"/>
      <c r="D7" s="29" t="s">
        <v>19</v>
      </c>
      <c r="E7" s="25"/>
      <c r="F7" s="25"/>
      <c r="G7" s="25"/>
      <c r="H7" s="25"/>
      <c r="I7" s="25"/>
      <c r="J7" s="25"/>
      <c r="K7" s="27" t="s">
        <v>20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21</v>
      </c>
      <c r="AL7" s="25"/>
      <c r="AM7" s="25"/>
      <c r="AN7" s="27" t="s">
        <v>20</v>
      </c>
      <c r="AO7" s="25"/>
      <c r="AP7" s="25"/>
      <c r="AQ7" s="23"/>
      <c r="BE7" s="188"/>
      <c r="BS7" s="18" t="s">
        <v>9</v>
      </c>
    </row>
    <row r="8" spans="1:73" ht="14.45" customHeight="1">
      <c r="B8" s="22"/>
      <c r="C8" s="25"/>
      <c r="D8" s="29" t="s">
        <v>22</v>
      </c>
      <c r="E8" s="25"/>
      <c r="F8" s="25"/>
      <c r="G8" s="25"/>
      <c r="H8" s="25"/>
      <c r="I8" s="25"/>
      <c r="J8" s="25"/>
      <c r="K8" s="27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24</v>
      </c>
      <c r="AL8" s="25"/>
      <c r="AM8" s="25"/>
      <c r="AN8" s="182">
        <v>43291</v>
      </c>
      <c r="AO8" s="25"/>
      <c r="AP8" s="25"/>
      <c r="AQ8" s="23"/>
      <c r="BE8" s="188"/>
      <c r="BS8" s="18" t="s">
        <v>9</v>
      </c>
    </row>
    <row r="9" spans="1:73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88"/>
      <c r="BS9" s="18" t="s">
        <v>9</v>
      </c>
    </row>
    <row r="10" spans="1:73" ht="14.45" customHeight="1">
      <c r="B10" s="22"/>
      <c r="C10" s="25"/>
      <c r="D10" s="29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26</v>
      </c>
      <c r="AL10" s="25"/>
      <c r="AM10" s="25"/>
      <c r="AN10" s="27" t="s">
        <v>20</v>
      </c>
      <c r="AO10" s="25"/>
      <c r="AP10" s="25"/>
      <c r="AQ10" s="23"/>
      <c r="BE10" s="188"/>
      <c r="BS10" s="18" t="s">
        <v>9</v>
      </c>
    </row>
    <row r="11" spans="1:73" ht="18.399999999999999" customHeight="1">
      <c r="B11" s="22"/>
      <c r="C11" s="25"/>
      <c r="D11" s="25"/>
      <c r="E11" s="27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28</v>
      </c>
      <c r="AL11" s="25"/>
      <c r="AM11" s="25"/>
      <c r="AN11" s="27" t="s">
        <v>20</v>
      </c>
      <c r="AO11" s="25"/>
      <c r="AP11" s="25"/>
      <c r="AQ11" s="23"/>
      <c r="BE11" s="188"/>
      <c r="BS11" s="18" t="s">
        <v>9</v>
      </c>
    </row>
    <row r="12" spans="1:73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88"/>
      <c r="BS12" s="18" t="s">
        <v>9</v>
      </c>
    </row>
    <row r="13" spans="1:73" ht="14.45" customHeight="1">
      <c r="B13" s="22"/>
      <c r="C13" s="25"/>
      <c r="D13" s="29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26</v>
      </c>
      <c r="AL13" s="25"/>
      <c r="AM13" s="25"/>
      <c r="AN13" s="30" t="s">
        <v>30</v>
      </c>
      <c r="AO13" s="25"/>
      <c r="AP13" s="25"/>
      <c r="AQ13" s="23"/>
      <c r="BE13" s="188"/>
      <c r="BS13" s="18" t="s">
        <v>9</v>
      </c>
    </row>
    <row r="14" spans="1:73" ht="15">
      <c r="B14" s="22"/>
      <c r="C14" s="25"/>
      <c r="D14" s="25"/>
      <c r="E14" s="192" t="s">
        <v>30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29" t="s">
        <v>28</v>
      </c>
      <c r="AL14" s="25"/>
      <c r="AM14" s="25"/>
      <c r="AN14" s="30" t="s">
        <v>30</v>
      </c>
      <c r="AO14" s="25"/>
      <c r="AP14" s="25"/>
      <c r="AQ14" s="23"/>
      <c r="BE14" s="188"/>
      <c r="BS14" s="18" t="s">
        <v>9</v>
      </c>
    </row>
    <row r="15" spans="1:73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88"/>
      <c r="BS15" s="18" t="s">
        <v>6</v>
      </c>
    </row>
    <row r="16" spans="1:73" ht="14.45" customHeight="1">
      <c r="B16" s="22"/>
      <c r="C16" s="25"/>
      <c r="D16" s="29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26</v>
      </c>
      <c r="AL16" s="25"/>
      <c r="AM16" s="25"/>
      <c r="AN16" s="27" t="s">
        <v>20</v>
      </c>
      <c r="AO16" s="25"/>
      <c r="AP16" s="25"/>
      <c r="AQ16" s="23"/>
      <c r="BE16" s="188"/>
      <c r="BS16" s="18" t="s">
        <v>6</v>
      </c>
    </row>
    <row r="17" spans="2:71" ht="18.399999999999999" customHeight="1">
      <c r="B17" s="22"/>
      <c r="C17" s="25"/>
      <c r="D17" s="25"/>
      <c r="E17" s="27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28</v>
      </c>
      <c r="AL17" s="25"/>
      <c r="AM17" s="25"/>
      <c r="AN17" s="27" t="s">
        <v>20</v>
      </c>
      <c r="AO17" s="25"/>
      <c r="AP17" s="25"/>
      <c r="AQ17" s="23"/>
      <c r="BE17" s="188"/>
      <c r="BS17" s="18" t="s">
        <v>6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88"/>
      <c r="BS18" s="18" t="s">
        <v>33</v>
      </c>
    </row>
    <row r="19" spans="2:71" ht="14.45" customHeight="1">
      <c r="B19" s="22"/>
      <c r="C19" s="25"/>
      <c r="D19" s="29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26</v>
      </c>
      <c r="AL19" s="25"/>
      <c r="AM19" s="25"/>
      <c r="AN19" s="27" t="s">
        <v>20</v>
      </c>
      <c r="AO19" s="25"/>
      <c r="AP19" s="25"/>
      <c r="AQ19" s="23"/>
      <c r="BE19" s="188"/>
      <c r="BS19" s="18" t="s">
        <v>33</v>
      </c>
    </row>
    <row r="20" spans="2:71" ht="18.399999999999999" customHeight="1">
      <c r="B20" s="22"/>
      <c r="C20" s="25"/>
      <c r="D20" s="25"/>
      <c r="E20" s="27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28</v>
      </c>
      <c r="AL20" s="25"/>
      <c r="AM20" s="25"/>
      <c r="AN20" s="27" t="s">
        <v>20</v>
      </c>
      <c r="AO20" s="25"/>
      <c r="AP20" s="25"/>
      <c r="AQ20" s="23"/>
      <c r="BE20" s="188"/>
    </row>
    <row r="21" spans="2:71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88"/>
    </row>
    <row r="22" spans="2:71" ht="15">
      <c r="B22" s="22"/>
      <c r="C22" s="25"/>
      <c r="D22" s="29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88"/>
    </row>
    <row r="23" spans="2:71" ht="16.5" customHeight="1">
      <c r="B23" s="22"/>
      <c r="C23" s="25"/>
      <c r="D23" s="25"/>
      <c r="E23" s="194" t="s">
        <v>20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25"/>
      <c r="AP23" s="25"/>
      <c r="AQ23" s="23"/>
      <c r="BE23" s="188"/>
    </row>
    <row r="24" spans="2:71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88"/>
    </row>
    <row r="25" spans="2:71" ht="6.95" customHeight="1">
      <c r="B25" s="22"/>
      <c r="C25" s="25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5"/>
      <c r="AQ25" s="23"/>
      <c r="BE25" s="188"/>
    </row>
    <row r="26" spans="2:71" ht="14.45" customHeight="1">
      <c r="B26" s="22"/>
      <c r="C26" s="25"/>
      <c r="D26" s="32" t="s">
        <v>37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5">
        <f>ROUND(AG87,2)</f>
        <v>0</v>
      </c>
      <c r="AL26" s="190"/>
      <c r="AM26" s="190"/>
      <c r="AN26" s="190"/>
      <c r="AO26" s="190"/>
      <c r="AP26" s="25"/>
      <c r="AQ26" s="23"/>
      <c r="BE26" s="188"/>
    </row>
    <row r="27" spans="2:71" ht="14.45" customHeight="1">
      <c r="B27" s="22"/>
      <c r="C27" s="25"/>
      <c r="D27" s="32" t="s">
        <v>38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95">
        <f>ROUND(AG91,2)</f>
        <v>0</v>
      </c>
      <c r="AL27" s="195"/>
      <c r="AM27" s="195"/>
      <c r="AN27" s="195"/>
      <c r="AO27" s="195"/>
      <c r="AP27" s="25"/>
      <c r="AQ27" s="23"/>
      <c r="BE27" s="188"/>
    </row>
    <row r="28" spans="2:71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188"/>
    </row>
    <row r="29" spans="2:71" s="1" customFormat="1" ht="25.9" customHeight="1">
      <c r="B29" s="33"/>
      <c r="C29" s="34"/>
      <c r="D29" s="36" t="s">
        <v>39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196">
        <f>ROUND(AK26+AK27,2)</f>
        <v>0</v>
      </c>
      <c r="AL29" s="197"/>
      <c r="AM29" s="197"/>
      <c r="AN29" s="197"/>
      <c r="AO29" s="197"/>
      <c r="AP29" s="34"/>
      <c r="AQ29" s="35"/>
      <c r="BE29" s="188"/>
    </row>
    <row r="30" spans="2:71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188"/>
    </row>
    <row r="31" spans="2:71" s="2" customFormat="1" ht="14.45" customHeight="1">
      <c r="B31" s="38"/>
      <c r="C31" s="39"/>
      <c r="D31" s="40" t="s">
        <v>40</v>
      </c>
      <c r="E31" s="39"/>
      <c r="F31" s="40" t="s">
        <v>41</v>
      </c>
      <c r="G31" s="39"/>
      <c r="H31" s="39"/>
      <c r="I31" s="39"/>
      <c r="J31" s="39"/>
      <c r="K31" s="39"/>
      <c r="L31" s="198">
        <v>0.2</v>
      </c>
      <c r="M31" s="199"/>
      <c r="N31" s="199"/>
      <c r="O31" s="199"/>
      <c r="P31" s="39"/>
      <c r="Q31" s="39"/>
      <c r="R31" s="39"/>
      <c r="S31" s="39"/>
      <c r="T31" s="42" t="s">
        <v>42</v>
      </c>
      <c r="U31" s="39"/>
      <c r="V31" s="39"/>
      <c r="W31" s="200">
        <f>ROUND(AZ87+SUM(CD92:CD98),2)</f>
        <v>0</v>
      </c>
      <c r="X31" s="199"/>
      <c r="Y31" s="199"/>
      <c r="Z31" s="199"/>
      <c r="AA31" s="199"/>
      <c r="AB31" s="199"/>
      <c r="AC31" s="199"/>
      <c r="AD31" s="199"/>
      <c r="AE31" s="199"/>
      <c r="AF31" s="39"/>
      <c r="AG31" s="39"/>
      <c r="AH31" s="39"/>
      <c r="AI31" s="39"/>
      <c r="AJ31" s="39"/>
      <c r="AK31" s="200">
        <f>ROUND(AV87+SUM(BY92:BY98),2)</f>
        <v>0</v>
      </c>
      <c r="AL31" s="199"/>
      <c r="AM31" s="199"/>
      <c r="AN31" s="199"/>
      <c r="AO31" s="199"/>
      <c r="AP31" s="39"/>
      <c r="AQ31" s="43"/>
      <c r="BE31" s="188"/>
    </row>
    <row r="32" spans="2:71" s="2" customFormat="1" ht="14.45" customHeight="1">
      <c r="B32" s="38"/>
      <c r="C32" s="39"/>
      <c r="D32" s="39"/>
      <c r="E32" s="39"/>
      <c r="F32" s="40" t="s">
        <v>43</v>
      </c>
      <c r="G32" s="39"/>
      <c r="H32" s="39"/>
      <c r="I32" s="39"/>
      <c r="J32" s="39"/>
      <c r="K32" s="39"/>
      <c r="L32" s="198">
        <v>0.2</v>
      </c>
      <c r="M32" s="199"/>
      <c r="N32" s="199"/>
      <c r="O32" s="199"/>
      <c r="P32" s="39"/>
      <c r="Q32" s="39"/>
      <c r="R32" s="39"/>
      <c r="S32" s="39"/>
      <c r="T32" s="42" t="s">
        <v>42</v>
      </c>
      <c r="U32" s="39"/>
      <c r="V32" s="39"/>
      <c r="W32" s="200">
        <f>ROUND(BA87+SUM(CE92:CE98),2)</f>
        <v>0</v>
      </c>
      <c r="X32" s="199"/>
      <c r="Y32" s="199"/>
      <c r="Z32" s="199"/>
      <c r="AA32" s="199"/>
      <c r="AB32" s="199"/>
      <c r="AC32" s="199"/>
      <c r="AD32" s="199"/>
      <c r="AE32" s="199"/>
      <c r="AF32" s="39"/>
      <c r="AG32" s="39"/>
      <c r="AH32" s="39"/>
      <c r="AI32" s="39"/>
      <c r="AJ32" s="39"/>
      <c r="AK32" s="200">
        <f>ROUND(AW87+SUM(BZ92:BZ98),2)</f>
        <v>0</v>
      </c>
      <c r="AL32" s="199"/>
      <c r="AM32" s="199"/>
      <c r="AN32" s="199"/>
      <c r="AO32" s="199"/>
      <c r="AP32" s="39"/>
      <c r="AQ32" s="43"/>
      <c r="BE32" s="188"/>
    </row>
    <row r="33" spans="2:57" s="2" customFormat="1" ht="14.45" hidden="1" customHeight="1">
      <c r="B33" s="38"/>
      <c r="C33" s="39"/>
      <c r="D33" s="39"/>
      <c r="E33" s="39"/>
      <c r="F33" s="40" t="s">
        <v>44</v>
      </c>
      <c r="G33" s="39"/>
      <c r="H33" s="39"/>
      <c r="I33" s="39"/>
      <c r="J33" s="39"/>
      <c r="K33" s="39"/>
      <c r="L33" s="198">
        <v>0.2</v>
      </c>
      <c r="M33" s="199"/>
      <c r="N33" s="199"/>
      <c r="O33" s="199"/>
      <c r="P33" s="39"/>
      <c r="Q33" s="39"/>
      <c r="R33" s="39"/>
      <c r="S33" s="39"/>
      <c r="T33" s="42" t="s">
        <v>42</v>
      </c>
      <c r="U33" s="39"/>
      <c r="V33" s="39"/>
      <c r="W33" s="200">
        <f>ROUND(BB87+SUM(CF92:CF98),2)</f>
        <v>0</v>
      </c>
      <c r="X33" s="199"/>
      <c r="Y33" s="199"/>
      <c r="Z33" s="199"/>
      <c r="AA33" s="199"/>
      <c r="AB33" s="199"/>
      <c r="AC33" s="199"/>
      <c r="AD33" s="199"/>
      <c r="AE33" s="199"/>
      <c r="AF33" s="39"/>
      <c r="AG33" s="39"/>
      <c r="AH33" s="39"/>
      <c r="AI33" s="39"/>
      <c r="AJ33" s="39"/>
      <c r="AK33" s="200">
        <v>0</v>
      </c>
      <c r="AL33" s="199"/>
      <c r="AM33" s="199"/>
      <c r="AN33" s="199"/>
      <c r="AO33" s="199"/>
      <c r="AP33" s="39"/>
      <c r="AQ33" s="43"/>
      <c r="BE33" s="188"/>
    </row>
    <row r="34" spans="2:57" s="2" customFormat="1" ht="14.45" hidden="1" customHeight="1">
      <c r="B34" s="38"/>
      <c r="C34" s="39"/>
      <c r="D34" s="39"/>
      <c r="E34" s="39"/>
      <c r="F34" s="40" t="s">
        <v>45</v>
      </c>
      <c r="G34" s="39"/>
      <c r="H34" s="39"/>
      <c r="I34" s="39"/>
      <c r="J34" s="39"/>
      <c r="K34" s="39"/>
      <c r="L34" s="198">
        <v>0.2</v>
      </c>
      <c r="M34" s="199"/>
      <c r="N34" s="199"/>
      <c r="O34" s="199"/>
      <c r="P34" s="39"/>
      <c r="Q34" s="39"/>
      <c r="R34" s="39"/>
      <c r="S34" s="39"/>
      <c r="T34" s="42" t="s">
        <v>42</v>
      </c>
      <c r="U34" s="39"/>
      <c r="V34" s="39"/>
      <c r="W34" s="200">
        <f>ROUND(BC87+SUM(CG92:CG98),2)</f>
        <v>0</v>
      </c>
      <c r="X34" s="199"/>
      <c r="Y34" s="199"/>
      <c r="Z34" s="199"/>
      <c r="AA34" s="199"/>
      <c r="AB34" s="199"/>
      <c r="AC34" s="199"/>
      <c r="AD34" s="199"/>
      <c r="AE34" s="199"/>
      <c r="AF34" s="39"/>
      <c r="AG34" s="39"/>
      <c r="AH34" s="39"/>
      <c r="AI34" s="39"/>
      <c r="AJ34" s="39"/>
      <c r="AK34" s="200">
        <v>0</v>
      </c>
      <c r="AL34" s="199"/>
      <c r="AM34" s="199"/>
      <c r="AN34" s="199"/>
      <c r="AO34" s="199"/>
      <c r="AP34" s="39"/>
      <c r="AQ34" s="43"/>
      <c r="BE34" s="188"/>
    </row>
    <row r="35" spans="2:57" s="2" customFormat="1" ht="14.45" hidden="1" customHeight="1">
      <c r="B35" s="38"/>
      <c r="C35" s="39"/>
      <c r="D35" s="39"/>
      <c r="E35" s="39"/>
      <c r="F35" s="40" t="s">
        <v>46</v>
      </c>
      <c r="G35" s="39"/>
      <c r="H35" s="39"/>
      <c r="I35" s="39"/>
      <c r="J35" s="39"/>
      <c r="K35" s="39"/>
      <c r="L35" s="198">
        <v>0</v>
      </c>
      <c r="M35" s="199"/>
      <c r="N35" s="199"/>
      <c r="O35" s="199"/>
      <c r="P35" s="39"/>
      <c r="Q35" s="39"/>
      <c r="R35" s="39"/>
      <c r="S35" s="39"/>
      <c r="T35" s="42" t="s">
        <v>42</v>
      </c>
      <c r="U35" s="39"/>
      <c r="V35" s="39"/>
      <c r="W35" s="200">
        <f>ROUND(BD87+SUM(CH92:CH98),2)</f>
        <v>0</v>
      </c>
      <c r="X35" s="199"/>
      <c r="Y35" s="199"/>
      <c r="Z35" s="199"/>
      <c r="AA35" s="199"/>
      <c r="AB35" s="199"/>
      <c r="AC35" s="199"/>
      <c r="AD35" s="199"/>
      <c r="AE35" s="199"/>
      <c r="AF35" s="39"/>
      <c r="AG35" s="39"/>
      <c r="AH35" s="39"/>
      <c r="AI35" s="39"/>
      <c r="AJ35" s="39"/>
      <c r="AK35" s="200">
        <v>0</v>
      </c>
      <c r="AL35" s="199"/>
      <c r="AM35" s="199"/>
      <c r="AN35" s="199"/>
      <c r="AO35" s="199"/>
      <c r="AP35" s="39"/>
      <c r="AQ35" s="43"/>
    </row>
    <row r="36" spans="2:57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57" s="1" customFormat="1" ht="25.9" customHeight="1">
      <c r="B37" s="33"/>
      <c r="C37" s="44"/>
      <c r="D37" s="45" t="s">
        <v>47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48</v>
      </c>
      <c r="U37" s="46"/>
      <c r="V37" s="46"/>
      <c r="W37" s="46"/>
      <c r="X37" s="201" t="s">
        <v>49</v>
      </c>
      <c r="Y37" s="202"/>
      <c r="Z37" s="202"/>
      <c r="AA37" s="202"/>
      <c r="AB37" s="202"/>
      <c r="AC37" s="46"/>
      <c r="AD37" s="46"/>
      <c r="AE37" s="46"/>
      <c r="AF37" s="46"/>
      <c r="AG37" s="46"/>
      <c r="AH37" s="46"/>
      <c r="AI37" s="46"/>
      <c r="AJ37" s="46"/>
      <c r="AK37" s="203">
        <f>SUM(AK29:AK35)</f>
        <v>0</v>
      </c>
      <c r="AL37" s="202"/>
      <c r="AM37" s="202"/>
      <c r="AN37" s="202"/>
      <c r="AO37" s="204"/>
      <c r="AP37" s="44"/>
      <c r="AQ37" s="35"/>
    </row>
    <row r="38" spans="2:57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57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57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>
      <c r="B49" s="33"/>
      <c r="C49" s="34"/>
      <c r="D49" s="48" t="s">
        <v>50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51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>
      <c r="B50" s="22"/>
      <c r="C50" s="25"/>
      <c r="D50" s="51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2"/>
      <c r="AA50" s="25"/>
      <c r="AB50" s="25"/>
      <c r="AC50" s="51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2"/>
      <c r="AP50" s="25"/>
      <c r="AQ50" s="23"/>
    </row>
    <row r="51" spans="2:43">
      <c r="B51" s="22"/>
      <c r="C51" s="25"/>
      <c r="D51" s="51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2"/>
      <c r="AA51" s="25"/>
      <c r="AB51" s="25"/>
      <c r="AC51" s="51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2"/>
      <c r="AP51" s="25"/>
      <c r="AQ51" s="23"/>
    </row>
    <row r="52" spans="2:43">
      <c r="B52" s="22"/>
      <c r="C52" s="25"/>
      <c r="D52" s="51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2"/>
      <c r="AA52" s="25"/>
      <c r="AB52" s="25"/>
      <c r="AC52" s="51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2"/>
      <c r="AP52" s="25"/>
      <c r="AQ52" s="23"/>
    </row>
    <row r="53" spans="2:43">
      <c r="B53" s="22"/>
      <c r="C53" s="25"/>
      <c r="D53" s="5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2"/>
      <c r="AA53" s="25"/>
      <c r="AB53" s="25"/>
      <c r="AC53" s="51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2"/>
      <c r="AP53" s="25"/>
      <c r="AQ53" s="23"/>
    </row>
    <row r="54" spans="2:43">
      <c r="B54" s="22"/>
      <c r="C54" s="25"/>
      <c r="D54" s="51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2"/>
      <c r="AA54" s="25"/>
      <c r="AB54" s="25"/>
      <c r="AC54" s="51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2"/>
      <c r="AP54" s="25"/>
      <c r="AQ54" s="23"/>
    </row>
    <row r="55" spans="2:43">
      <c r="B55" s="22"/>
      <c r="C55" s="25"/>
      <c r="D55" s="51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2"/>
      <c r="AA55" s="25"/>
      <c r="AB55" s="25"/>
      <c r="AC55" s="51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2"/>
      <c r="AP55" s="25"/>
      <c r="AQ55" s="23"/>
    </row>
    <row r="56" spans="2:43">
      <c r="B56" s="22"/>
      <c r="C56" s="25"/>
      <c r="D56" s="51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2"/>
      <c r="AA56" s="25"/>
      <c r="AB56" s="25"/>
      <c r="AC56" s="51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2"/>
      <c r="AP56" s="25"/>
      <c r="AQ56" s="23"/>
    </row>
    <row r="57" spans="2:43">
      <c r="B57" s="22"/>
      <c r="C57" s="25"/>
      <c r="D57" s="51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2"/>
      <c r="AA57" s="25"/>
      <c r="AB57" s="25"/>
      <c r="AC57" s="51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2"/>
      <c r="AP57" s="25"/>
      <c r="AQ57" s="23"/>
    </row>
    <row r="58" spans="2:43" s="1" customFormat="1" ht="15">
      <c r="B58" s="33"/>
      <c r="C58" s="34"/>
      <c r="D58" s="53" t="s">
        <v>52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53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52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53</v>
      </c>
      <c r="AN58" s="54"/>
      <c r="AO58" s="56"/>
      <c r="AP58" s="34"/>
      <c r="AQ58" s="35"/>
    </row>
    <row r="59" spans="2:43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>
      <c r="B60" s="33"/>
      <c r="C60" s="34"/>
      <c r="D60" s="48" t="s">
        <v>54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55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>
      <c r="B61" s="22"/>
      <c r="C61" s="25"/>
      <c r="D61" s="51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2"/>
      <c r="AA61" s="25"/>
      <c r="AB61" s="25"/>
      <c r="AC61" s="51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2"/>
      <c r="AP61" s="25"/>
      <c r="AQ61" s="23"/>
    </row>
    <row r="62" spans="2:43">
      <c r="B62" s="22"/>
      <c r="C62" s="25"/>
      <c r="D62" s="51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2"/>
      <c r="AA62" s="25"/>
      <c r="AB62" s="25"/>
      <c r="AC62" s="51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2"/>
      <c r="AP62" s="25"/>
      <c r="AQ62" s="23"/>
    </row>
    <row r="63" spans="2:43">
      <c r="B63" s="22"/>
      <c r="C63" s="25"/>
      <c r="D63" s="51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2"/>
      <c r="AA63" s="25"/>
      <c r="AB63" s="25"/>
      <c r="AC63" s="51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2"/>
      <c r="AP63" s="25"/>
      <c r="AQ63" s="23"/>
    </row>
    <row r="64" spans="2:43">
      <c r="B64" s="22"/>
      <c r="C64" s="25"/>
      <c r="D64" s="51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2"/>
      <c r="AA64" s="25"/>
      <c r="AB64" s="25"/>
      <c r="AC64" s="51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2"/>
      <c r="AP64" s="25"/>
      <c r="AQ64" s="23"/>
    </row>
    <row r="65" spans="2:43">
      <c r="B65" s="22"/>
      <c r="C65" s="25"/>
      <c r="D65" s="51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2"/>
      <c r="AA65" s="25"/>
      <c r="AB65" s="25"/>
      <c r="AC65" s="51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2"/>
      <c r="AP65" s="25"/>
      <c r="AQ65" s="23"/>
    </row>
    <row r="66" spans="2:43">
      <c r="B66" s="22"/>
      <c r="C66" s="25"/>
      <c r="D66" s="51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2"/>
      <c r="AA66" s="25"/>
      <c r="AB66" s="25"/>
      <c r="AC66" s="51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2"/>
      <c r="AP66" s="25"/>
      <c r="AQ66" s="23"/>
    </row>
    <row r="67" spans="2:43">
      <c r="B67" s="22"/>
      <c r="C67" s="25"/>
      <c r="D67" s="51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2"/>
      <c r="AA67" s="25"/>
      <c r="AB67" s="25"/>
      <c r="AC67" s="51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2"/>
      <c r="AP67" s="25"/>
      <c r="AQ67" s="23"/>
    </row>
    <row r="68" spans="2:43">
      <c r="B68" s="22"/>
      <c r="C68" s="25"/>
      <c r="D68" s="51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2"/>
      <c r="AA68" s="25"/>
      <c r="AB68" s="25"/>
      <c r="AC68" s="51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2"/>
      <c r="AP68" s="25"/>
      <c r="AQ68" s="23"/>
    </row>
    <row r="69" spans="2:43" s="1" customFormat="1" ht="15">
      <c r="B69" s="33"/>
      <c r="C69" s="34"/>
      <c r="D69" s="53" t="s">
        <v>52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53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52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53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0000000000003" customHeight="1">
      <c r="B76" s="33"/>
      <c r="C76" s="185" t="s">
        <v>56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35"/>
    </row>
    <row r="77" spans="2:43" s="3" customFormat="1" ht="14.45" customHeight="1">
      <c r="B77" s="63"/>
      <c r="C77" s="29" t="s">
        <v>14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021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0000000000003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05" t="str">
        <f>K6</f>
        <v>Dobudovanie systému  triedeného zberu a odvozu komunálneho odpadu v obci Lovinobaňa</v>
      </c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29" t="s">
        <v>22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Lovinobaňa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9" t="s">
        <v>24</v>
      </c>
      <c r="AJ80" s="34"/>
      <c r="AK80" s="34"/>
      <c r="AL80" s="34"/>
      <c r="AM80" s="71">
        <f>IF(AN8= "","",AN8)</f>
        <v>43291</v>
      </c>
      <c r="AN80" s="34"/>
      <c r="AO80" s="34"/>
      <c r="AP80" s="34"/>
      <c r="AQ80" s="35"/>
    </row>
    <row r="81" spans="1:89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1:89" s="1" customFormat="1" ht="15">
      <c r="B82" s="33"/>
      <c r="C82" s="29" t="s">
        <v>25</v>
      </c>
      <c r="D82" s="34"/>
      <c r="E82" s="34"/>
      <c r="F82" s="34"/>
      <c r="G82" s="34"/>
      <c r="H82" s="34"/>
      <c r="I82" s="34"/>
      <c r="J82" s="34"/>
      <c r="K82" s="34"/>
      <c r="L82" s="64" t="str">
        <f>IF(E11= "","",E11)</f>
        <v>obec Lovinobaňa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9" t="s">
        <v>31</v>
      </c>
      <c r="AJ82" s="34"/>
      <c r="AK82" s="34"/>
      <c r="AL82" s="34"/>
      <c r="AM82" s="207" t="str">
        <f>IF(E17="","",E17)</f>
        <v>Ing. R. Slodičák</v>
      </c>
      <c r="AN82" s="207"/>
      <c r="AO82" s="207"/>
      <c r="AP82" s="207"/>
      <c r="AQ82" s="35"/>
      <c r="AS82" s="208" t="s">
        <v>57</v>
      </c>
      <c r="AT82" s="209"/>
      <c r="AU82" s="72"/>
      <c r="AV82" s="72"/>
      <c r="AW82" s="72"/>
      <c r="AX82" s="72"/>
      <c r="AY82" s="72"/>
      <c r="AZ82" s="72"/>
      <c r="BA82" s="72"/>
      <c r="BB82" s="72"/>
      <c r="BC82" s="72"/>
      <c r="BD82" s="73"/>
    </row>
    <row r="83" spans="1:89" s="1" customFormat="1" ht="15">
      <c r="B83" s="33"/>
      <c r="C83" s="29" t="s">
        <v>29</v>
      </c>
      <c r="D83" s="34"/>
      <c r="E83" s="34"/>
      <c r="F83" s="34"/>
      <c r="G83" s="34"/>
      <c r="H83" s="34"/>
      <c r="I83" s="34"/>
      <c r="J83" s="34"/>
      <c r="K83" s="34"/>
      <c r="L83" s="64" t="str">
        <f>IF(E14= "Vyplň údaj","",E14)</f>
        <v/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9" t="s">
        <v>34</v>
      </c>
      <c r="AJ83" s="34"/>
      <c r="AK83" s="34"/>
      <c r="AL83" s="34"/>
      <c r="AM83" s="207" t="str">
        <f>IF(E20="","",E20)</f>
        <v xml:space="preserve"> </v>
      </c>
      <c r="AN83" s="207"/>
      <c r="AO83" s="207"/>
      <c r="AP83" s="207"/>
      <c r="AQ83" s="35"/>
      <c r="AS83" s="210"/>
      <c r="AT83" s="211"/>
      <c r="AU83" s="74"/>
      <c r="AV83" s="74"/>
      <c r="AW83" s="74"/>
      <c r="AX83" s="74"/>
      <c r="AY83" s="74"/>
      <c r="AZ83" s="74"/>
      <c r="BA83" s="74"/>
      <c r="BB83" s="74"/>
      <c r="BC83" s="74"/>
      <c r="BD83" s="75"/>
    </row>
    <row r="84" spans="1:89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12"/>
      <c r="AT84" s="213"/>
      <c r="AU84" s="34"/>
      <c r="AV84" s="34"/>
      <c r="AW84" s="34"/>
      <c r="AX84" s="34"/>
      <c r="AY84" s="34"/>
      <c r="AZ84" s="34"/>
      <c r="BA84" s="34"/>
      <c r="BB84" s="34"/>
      <c r="BC84" s="34"/>
      <c r="BD84" s="76"/>
    </row>
    <row r="85" spans="1:89" s="1" customFormat="1" ht="29.25" customHeight="1">
      <c r="B85" s="33"/>
      <c r="C85" s="214" t="s">
        <v>58</v>
      </c>
      <c r="D85" s="215"/>
      <c r="E85" s="215"/>
      <c r="F85" s="215"/>
      <c r="G85" s="215"/>
      <c r="H85" s="77"/>
      <c r="I85" s="216" t="s">
        <v>59</v>
      </c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6" t="s">
        <v>60</v>
      </c>
      <c r="AH85" s="215"/>
      <c r="AI85" s="215"/>
      <c r="AJ85" s="215"/>
      <c r="AK85" s="215"/>
      <c r="AL85" s="215"/>
      <c r="AM85" s="215"/>
      <c r="AN85" s="216" t="s">
        <v>61</v>
      </c>
      <c r="AO85" s="215"/>
      <c r="AP85" s="217"/>
      <c r="AQ85" s="35"/>
      <c r="AS85" s="78" t="s">
        <v>62</v>
      </c>
      <c r="AT85" s="79" t="s">
        <v>63</v>
      </c>
      <c r="AU85" s="79" t="s">
        <v>64</v>
      </c>
      <c r="AV85" s="79" t="s">
        <v>65</v>
      </c>
      <c r="AW85" s="79" t="s">
        <v>66</v>
      </c>
      <c r="AX85" s="79" t="s">
        <v>67</v>
      </c>
      <c r="AY85" s="79" t="s">
        <v>68</v>
      </c>
      <c r="AZ85" s="79" t="s">
        <v>69</v>
      </c>
      <c r="BA85" s="79" t="s">
        <v>70</v>
      </c>
      <c r="BB85" s="79" t="s">
        <v>71</v>
      </c>
      <c r="BC85" s="79" t="s">
        <v>72</v>
      </c>
      <c r="BD85" s="80" t="s">
        <v>73</v>
      </c>
    </row>
    <row r="86" spans="1:89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81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1:89" s="4" customFormat="1" ht="32.450000000000003" customHeight="1">
      <c r="B87" s="66"/>
      <c r="C87" s="82" t="s">
        <v>74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21">
        <f>ROUND(SUM(AG88:AG89),2)</f>
        <v>0</v>
      </c>
      <c r="AH87" s="221"/>
      <c r="AI87" s="221"/>
      <c r="AJ87" s="221"/>
      <c r="AK87" s="221"/>
      <c r="AL87" s="221"/>
      <c r="AM87" s="221"/>
      <c r="AN87" s="222">
        <f>SUM(AG87,AT87)</f>
        <v>0</v>
      </c>
      <c r="AO87" s="222"/>
      <c r="AP87" s="222"/>
      <c r="AQ87" s="69"/>
      <c r="AS87" s="84">
        <f>ROUND(SUM(AS88:AS89),2)</f>
        <v>0</v>
      </c>
      <c r="AT87" s="85">
        <f>ROUND(SUM(AV87:AW87),2)</f>
        <v>0</v>
      </c>
      <c r="AU87" s="86">
        <f>ROUND(SUM(AU88:AU89),5)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ROUND(SUM(AZ88:AZ89),2)</f>
        <v>0</v>
      </c>
      <c r="BA87" s="85">
        <f>ROUND(SUM(BA88:BA89),2)</f>
        <v>0</v>
      </c>
      <c r="BB87" s="85">
        <f>ROUND(SUM(BB88:BB89),2)</f>
        <v>0</v>
      </c>
      <c r="BC87" s="85">
        <f>ROUND(SUM(BC88:BC89),2)</f>
        <v>0</v>
      </c>
      <c r="BD87" s="87">
        <f>ROUND(SUM(BD88:BD89),2)</f>
        <v>0</v>
      </c>
      <c r="BS87" s="88" t="s">
        <v>75</v>
      </c>
      <c r="BT87" s="88" t="s">
        <v>76</v>
      </c>
      <c r="BU87" s="89" t="s">
        <v>77</v>
      </c>
      <c r="BV87" s="88" t="s">
        <v>78</v>
      </c>
      <c r="BW87" s="88" t="s">
        <v>79</v>
      </c>
      <c r="BX87" s="88" t="s">
        <v>80</v>
      </c>
    </row>
    <row r="88" spans="1:89" s="5" customFormat="1" ht="16.5" customHeight="1">
      <c r="A88" s="90" t="s">
        <v>81</v>
      </c>
      <c r="B88" s="91"/>
      <c r="C88" s="92"/>
      <c r="D88" s="220" t="s">
        <v>82</v>
      </c>
      <c r="E88" s="220"/>
      <c r="F88" s="220"/>
      <c r="G88" s="220"/>
      <c r="H88" s="220"/>
      <c r="I88" s="93"/>
      <c r="J88" s="220" t="s">
        <v>83</v>
      </c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18">
        <f>'1 - Zberný dvor'!M30</f>
        <v>0</v>
      </c>
      <c r="AH88" s="219"/>
      <c r="AI88" s="219"/>
      <c r="AJ88" s="219"/>
      <c r="AK88" s="219"/>
      <c r="AL88" s="219"/>
      <c r="AM88" s="219"/>
      <c r="AN88" s="218">
        <f>SUM(AG88,AT88)</f>
        <v>0</v>
      </c>
      <c r="AO88" s="219"/>
      <c r="AP88" s="219"/>
      <c r="AQ88" s="94"/>
      <c r="AS88" s="95">
        <f>'1 - Zberný dvor'!M28</f>
        <v>0</v>
      </c>
      <c r="AT88" s="96">
        <f>ROUND(SUM(AV88:AW88),2)</f>
        <v>0</v>
      </c>
      <c r="AU88" s="97">
        <f>'1 - Zberný dvor'!W129</f>
        <v>0</v>
      </c>
      <c r="AV88" s="96">
        <f>'1 - Zberný dvor'!M32</f>
        <v>0</v>
      </c>
      <c r="AW88" s="96">
        <f>'1 - Zberný dvor'!M33</f>
        <v>0</v>
      </c>
      <c r="AX88" s="96">
        <f>'1 - Zberný dvor'!M34</f>
        <v>0</v>
      </c>
      <c r="AY88" s="96">
        <f>'1 - Zberný dvor'!M35</f>
        <v>0</v>
      </c>
      <c r="AZ88" s="96">
        <f>'1 - Zberný dvor'!H32</f>
        <v>0</v>
      </c>
      <c r="BA88" s="96">
        <f>'1 - Zberný dvor'!H33</f>
        <v>0</v>
      </c>
      <c r="BB88" s="96">
        <f>'1 - Zberný dvor'!H34</f>
        <v>0</v>
      </c>
      <c r="BC88" s="96">
        <f>'1 - Zberný dvor'!H35</f>
        <v>0</v>
      </c>
      <c r="BD88" s="98">
        <f>'1 - Zberný dvor'!H36</f>
        <v>0</v>
      </c>
      <c r="BT88" s="99" t="s">
        <v>82</v>
      </c>
      <c r="BV88" s="99" t="s">
        <v>78</v>
      </c>
      <c r="BW88" s="99" t="s">
        <v>84</v>
      </c>
      <c r="BX88" s="99" t="s">
        <v>79</v>
      </c>
    </row>
    <row r="89" spans="1:89" s="5" customFormat="1" ht="16.5" customHeight="1">
      <c r="A89" s="90" t="s">
        <v>81</v>
      </c>
      <c r="B89" s="91"/>
      <c r="C89" s="92"/>
      <c r="D89" s="220" t="s">
        <v>85</v>
      </c>
      <c r="E89" s="220"/>
      <c r="F89" s="220"/>
      <c r="G89" s="220"/>
      <c r="H89" s="220"/>
      <c r="I89" s="93"/>
      <c r="J89" s="220" t="s">
        <v>86</v>
      </c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18">
        <f>'2 - Zberné miesta'!M30</f>
        <v>0</v>
      </c>
      <c r="AH89" s="219"/>
      <c r="AI89" s="219"/>
      <c r="AJ89" s="219"/>
      <c r="AK89" s="219"/>
      <c r="AL89" s="219"/>
      <c r="AM89" s="219"/>
      <c r="AN89" s="218">
        <f>SUM(AG89,AT89)</f>
        <v>0</v>
      </c>
      <c r="AO89" s="219"/>
      <c r="AP89" s="219"/>
      <c r="AQ89" s="94"/>
      <c r="AS89" s="100">
        <f>'2 - Zberné miesta'!M28</f>
        <v>0</v>
      </c>
      <c r="AT89" s="101">
        <f>ROUND(SUM(AV89:AW89),2)</f>
        <v>0</v>
      </c>
      <c r="AU89" s="102">
        <f>'2 - Zberné miesta'!W122</f>
        <v>0</v>
      </c>
      <c r="AV89" s="101">
        <f>'2 - Zberné miesta'!M32</f>
        <v>0</v>
      </c>
      <c r="AW89" s="101">
        <f>'2 - Zberné miesta'!M33</f>
        <v>0</v>
      </c>
      <c r="AX89" s="101">
        <f>'2 - Zberné miesta'!M34</f>
        <v>0</v>
      </c>
      <c r="AY89" s="101">
        <f>'2 - Zberné miesta'!M35</f>
        <v>0</v>
      </c>
      <c r="AZ89" s="101">
        <f>'2 - Zberné miesta'!H32</f>
        <v>0</v>
      </c>
      <c r="BA89" s="101">
        <f>'2 - Zberné miesta'!H33</f>
        <v>0</v>
      </c>
      <c r="BB89" s="101">
        <f>'2 - Zberné miesta'!H34</f>
        <v>0</v>
      </c>
      <c r="BC89" s="101">
        <f>'2 - Zberné miesta'!H35</f>
        <v>0</v>
      </c>
      <c r="BD89" s="103">
        <f>'2 - Zberné miesta'!H36</f>
        <v>0</v>
      </c>
      <c r="BT89" s="99" t="s">
        <v>82</v>
      </c>
      <c r="BV89" s="99" t="s">
        <v>78</v>
      </c>
      <c r="BW89" s="99" t="s">
        <v>87</v>
      </c>
      <c r="BX89" s="99" t="s">
        <v>79</v>
      </c>
    </row>
    <row r="90" spans="1:89">
      <c r="B90" s="22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3"/>
    </row>
    <row r="91" spans="1:89" s="1" customFormat="1" ht="30" customHeight="1">
      <c r="B91" s="33"/>
      <c r="C91" s="82" t="s">
        <v>88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222">
        <f>ROUND(SUM(AG92:AG97),2)</f>
        <v>0</v>
      </c>
      <c r="AH91" s="222"/>
      <c r="AI91" s="222"/>
      <c r="AJ91" s="222"/>
      <c r="AK91" s="222"/>
      <c r="AL91" s="222"/>
      <c r="AM91" s="222"/>
      <c r="AN91" s="222">
        <f>ROUND(SUM(AN92:AN97),2)</f>
        <v>0</v>
      </c>
      <c r="AO91" s="222"/>
      <c r="AP91" s="222"/>
      <c r="AQ91" s="35"/>
      <c r="AS91" s="78" t="s">
        <v>89</v>
      </c>
      <c r="AT91" s="79" t="s">
        <v>90</v>
      </c>
      <c r="AU91" s="79" t="s">
        <v>40</v>
      </c>
      <c r="AV91" s="80" t="s">
        <v>63</v>
      </c>
    </row>
    <row r="92" spans="1:89" s="1" customFormat="1" ht="19.899999999999999" customHeight="1">
      <c r="B92" s="33"/>
      <c r="C92" s="34"/>
      <c r="D92" s="104" t="s">
        <v>91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223">
        <f>ROUND(AG87*AS92,2)</f>
        <v>0</v>
      </c>
      <c r="AH92" s="224"/>
      <c r="AI92" s="224"/>
      <c r="AJ92" s="224"/>
      <c r="AK92" s="224"/>
      <c r="AL92" s="224"/>
      <c r="AM92" s="224"/>
      <c r="AN92" s="224">
        <f>ROUND(AG92+AV92,2)</f>
        <v>0</v>
      </c>
      <c r="AO92" s="224"/>
      <c r="AP92" s="224"/>
      <c r="AQ92" s="35"/>
      <c r="AS92" s="105">
        <v>0</v>
      </c>
      <c r="AT92" s="106" t="s">
        <v>92</v>
      </c>
      <c r="AU92" s="106" t="s">
        <v>41</v>
      </c>
      <c r="AV92" s="107">
        <f>ROUND(IF(AU92="základná",AG92*L31,IF(AU92="znížená",AG92*L32,0)),2)</f>
        <v>0</v>
      </c>
      <c r="BV92" s="18" t="s">
        <v>93</v>
      </c>
      <c r="BY92" s="108">
        <f t="shared" ref="BY92:BY97" si="0">IF(AU92="základná",AV92,0)</f>
        <v>0</v>
      </c>
      <c r="BZ92" s="108">
        <f t="shared" ref="BZ92:BZ97" si="1">IF(AU92="znížená",AV92,0)</f>
        <v>0</v>
      </c>
      <c r="CA92" s="108">
        <v>0</v>
      </c>
      <c r="CB92" s="108">
        <v>0</v>
      </c>
      <c r="CC92" s="108">
        <v>0</v>
      </c>
      <c r="CD92" s="108">
        <f t="shared" ref="CD92:CD97" si="2">IF(AU92="základná",AG92,0)</f>
        <v>0</v>
      </c>
      <c r="CE92" s="108">
        <f t="shared" ref="CE92:CE97" si="3">IF(AU92="znížená",AG92,0)</f>
        <v>0</v>
      </c>
      <c r="CF92" s="108">
        <f t="shared" ref="CF92:CF97" si="4">IF(AU92="zákl. prenesená",AG92,0)</f>
        <v>0</v>
      </c>
      <c r="CG92" s="108">
        <f t="shared" ref="CG92:CG97" si="5">IF(AU92="zníž. prenesená",AG92,0)</f>
        <v>0</v>
      </c>
      <c r="CH92" s="108">
        <f t="shared" ref="CH92:CH97" si="6">IF(AU92="nulová",AG92,0)</f>
        <v>0</v>
      </c>
      <c r="CI92" s="18">
        <f t="shared" ref="CI92:CI97" si="7">IF(AU92="základná",1,IF(AU92="znížená",2,IF(AU92="zákl. prenesená",4,IF(AU92="zníž. prenesená",5,3))))</f>
        <v>1</v>
      </c>
      <c r="CJ92" s="18">
        <f>IF(AT92="stavebná časť",1,IF(8892="investičná časť",2,3))</f>
        <v>1</v>
      </c>
      <c r="CK92" s="18" t="str">
        <f t="shared" ref="CK92:CK97" si="8">IF(D92="Vyplň vlastné","","x")</f>
        <v>x</v>
      </c>
    </row>
    <row r="93" spans="1:89" s="1" customFormat="1" ht="19.899999999999999" customHeight="1">
      <c r="B93" s="33"/>
      <c r="C93" s="34"/>
      <c r="D93" s="104" t="s">
        <v>94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223">
        <f>ROUND(AG87*AS93,2)</f>
        <v>0</v>
      </c>
      <c r="AH93" s="224"/>
      <c r="AI93" s="224"/>
      <c r="AJ93" s="224"/>
      <c r="AK93" s="224"/>
      <c r="AL93" s="224"/>
      <c r="AM93" s="224"/>
      <c r="AN93" s="224">
        <f>ROUND(AG93+AV93,2)</f>
        <v>0</v>
      </c>
      <c r="AO93" s="224"/>
      <c r="AP93" s="224"/>
      <c r="AQ93" s="35"/>
      <c r="AS93" s="109">
        <v>0</v>
      </c>
      <c r="AT93" s="110" t="s">
        <v>92</v>
      </c>
      <c r="AU93" s="110" t="s">
        <v>41</v>
      </c>
      <c r="AV93" s="111">
        <f>ROUND(IF(AU93="základná",AG93*L31,IF(AU93="znížená",AG93*L32,0)),2)</f>
        <v>0</v>
      </c>
      <c r="BV93" s="18" t="s">
        <v>93</v>
      </c>
      <c r="BY93" s="108">
        <f t="shared" si="0"/>
        <v>0</v>
      </c>
      <c r="BZ93" s="108">
        <f t="shared" si="1"/>
        <v>0</v>
      </c>
      <c r="CA93" s="108">
        <v>0</v>
      </c>
      <c r="CB93" s="108">
        <v>0</v>
      </c>
      <c r="CC93" s="108">
        <v>0</v>
      </c>
      <c r="CD93" s="108">
        <f t="shared" si="2"/>
        <v>0</v>
      </c>
      <c r="CE93" s="108">
        <f t="shared" si="3"/>
        <v>0</v>
      </c>
      <c r="CF93" s="108">
        <f t="shared" si="4"/>
        <v>0</v>
      </c>
      <c r="CG93" s="108">
        <f t="shared" si="5"/>
        <v>0</v>
      </c>
      <c r="CH93" s="108">
        <f t="shared" si="6"/>
        <v>0</v>
      </c>
      <c r="CI93" s="18">
        <f t="shared" si="7"/>
        <v>1</v>
      </c>
      <c r="CJ93" s="18">
        <f>IF(AT93="stavebná časť",1,IF(8893="investičná časť",2,3))</f>
        <v>1</v>
      </c>
      <c r="CK93" s="18" t="str">
        <f t="shared" si="8"/>
        <v>x</v>
      </c>
    </row>
    <row r="94" spans="1:89" s="1" customFormat="1" ht="19.899999999999999" customHeight="1">
      <c r="B94" s="33"/>
      <c r="C94" s="34"/>
      <c r="D94" s="104" t="s">
        <v>95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223">
        <f>ROUND(AG87*AS94,2)</f>
        <v>0</v>
      </c>
      <c r="AH94" s="224"/>
      <c r="AI94" s="224"/>
      <c r="AJ94" s="224"/>
      <c r="AK94" s="224"/>
      <c r="AL94" s="224"/>
      <c r="AM94" s="224"/>
      <c r="AN94" s="224">
        <f>ROUND(AG94+AV94,2)</f>
        <v>0</v>
      </c>
      <c r="AO94" s="224"/>
      <c r="AP94" s="224"/>
      <c r="AQ94" s="35"/>
      <c r="AS94" s="109">
        <v>0</v>
      </c>
      <c r="AT94" s="110" t="s">
        <v>92</v>
      </c>
      <c r="AU94" s="110" t="s">
        <v>41</v>
      </c>
      <c r="AV94" s="111">
        <f>ROUND(IF(AU94="základná",AG94*L31,IF(AU94="znížená",AG94*L32,0)),2)</f>
        <v>0</v>
      </c>
      <c r="BV94" s="18" t="s">
        <v>93</v>
      </c>
      <c r="BY94" s="108">
        <f t="shared" si="0"/>
        <v>0</v>
      </c>
      <c r="BZ94" s="108">
        <f t="shared" si="1"/>
        <v>0</v>
      </c>
      <c r="CA94" s="108">
        <v>0</v>
      </c>
      <c r="CB94" s="108">
        <v>0</v>
      </c>
      <c r="CC94" s="108">
        <v>0</v>
      </c>
      <c r="CD94" s="108">
        <f t="shared" si="2"/>
        <v>0</v>
      </c>
      <c r="CE94" s="108">
        <f t="shared" si="3"/>
        <v>0</v>
      </c>
      <c r="CF94" s="108">
        <f t="shared" si="4"/>
        <v>0</v>
      </c>
      <c r="CG94" s="108">
        <f t="shared" si="5"/>
        <v>0</v>
      </c>
      <c r="CH94" s="108">
        <f t="shared" si="6"/>
        <v>0</v>
      </c>
      <c r="CI94" s="18">
        <f t="shared" si="7"/>
        <v>1</v>
      </c>
      <c r="CJ94" s="18">
        <f>IF(AT94="stavebná časť",1,IF(8894="investičná časť",2,3))</f>
        <v>1</v>
      </c>
      <c r="CK94" s="18" t="str">
        <f t="shared" si="8"/>
        <v>x</v>
      </c>
    </row>
    <row r="95" spans="1:89" s="1" customFormat="1" ht="19.899999999999999" customHeight="1">
      <c r="B95" s="33"/>
      <c r="C95" s="34"/>
      <c r="D95" s="228" t="s">
        <v>96</v>
      </c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34"/>
      <c r="AD95" s="34"/>
      <c r="AE95" s="34"/>
      <c r="AF95" s="34"/>
      <c r="AG95" s="223">
        <f>AG87*AS95</f>
        <v>0</v>
      </c>
      <c r="AH95" s="224"/>
      <c r="AI95" s="224"/>
      <c r="AJ95" s="224"/>
      <c r="AK95" s="224"/>
      <c r="AL95" s="224"/>
      <c r="AM95" s="224"/>
      <c r="AN95" s="224">
        <f>AG95+AV95</f>
        <v>0</v>
      </c>
      <c r="AO95" s="224"/>
      <c r="AP95" s="224"/>
      <c r="AQ95" s="35"/>
      <c r="AS95" s="109">
        <v>0</v>
      </c>
      <c r="AT95" s="110" t="s">
        <v>92</v>
      </c>
      <c r="AU95" s="110" t="s">
        <v>41</v>
      </c>
      <c r="AV95" s="111">
        <f>ROUND(IF(AU95="nulová",0,IF(OR(AU95="základná",AU95="zákl. prenesená"),AG95*L31,AG95*L32)),2)</f>
        <v>0</v>
      </c>
      <c r="BV95" s="18" t="s">
        <v>97</v>
      </c>
      <c r="BY95" s="108">
        <f t="shared" si="0"/>
        <v>0</v>
      </c>
      <c r="BZ95" s="108">
        <f t="shared" si="1"/>
        <v>0</v>
      </c>
      <c r="CA95" s="108">
        <f>IF(AU95="zákl. prenesená",AV95,0)</f>
        <v>0</v>
      </c>
      <c r="CB95" s="108">
        <f>IF(AU95="zníž. prenesená",AV95,0)</f>
        <v>0</v>
      </c>
      <c r="CC95" s="108">
        <f>IF(AU95="nulová",AV95,0)</f>
        <v>0</v>
      </c>
      <c r="CD95" s="108">
        <f t="shared" si="2"/>
        <v>0</v>
      </c>
      <c r="CE95" s="108">
        <f t="shared" si="3"/>
        <v>0</v>
      </c>
      <c r="CF95" s="108">
        <f t="shared" si="4"/>
        <v>0</v>
      </c>
      <c r="CG95" s="108">
        <f t="shared" si="5"/>
        <v>0</v>
      </c>
      <c r="CH95" s="108">
        <f t="shared" si="6"/>
        <v>0</v>
      </c>
      <c r="CI95" s="18">
        <f t="shared" si="7"/>
        <v>1</v>
      </c>
      <c r="CJ95" s="18">
        <f>IF(AT95="stavebná časť",1,IF(8895="investičná časť",2,3))</f>
        <v>1</v>
      </c>
      <c r="CK95" s="18" t="str">
        <f t="shared" si="8"/>
        <v/>
      </c>
    </row>
    <row r="96" spans="1:89" s="1" customFormat="1" ht="19.899999999999999" customHeight="1">
      <c r="B96" s="33"/>
      <c r="C96" s="34"/>
      <c r="D96" s="228" t="s">
        <v>96</v>
      </c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34"/>
      <c r="AD96" s="34"/>
      <c r="AE96" s="34"/>
      <c r="AF96" s="34"/>
      <c r="AG96" s="223">
        <f>AG87*AS96</f>
        <v>0</v>
      </c>
      <c r="AH96" s="224"/>
      <c r="AI96" s="224"/>
      <c r="AJ96" s="224"/>
      <c r="AK96" s="224"/>
      <c r="AL96" s="224"/>
      <c r="AM96" s="224"/>
      <c r="AN96" s="224">
        <f>AG96+AV96</f>
        <v>0</v>
      </c>
      <c r="AO96" s="224"/>
      <c r="AP96" s="224"/>
      <c r="AQ96" s="35"/>
      <c r="AS96" s="109">
        <v>0</v>
      </c>
      <c r="AT96" s="110" t="s">
        <v>92</v>
      </c>
      <c r="AU96" s="110" t="s">
        <v>41</v>
      </c>
      <c r="AV96" s="111">
        <f>ROUND(IF(AU96="nulová",0,IF(OR(AU96="základná",AU96="zákl. prenesená"),AG96*L31,AG96*L32)),2)</f>
        <v>0</v>
      </c>
      <c r="BV96" s="18" t="s">
        <v>97</v>
      </c>
      <c r="BY96" s="108">
        <f t="shared" si="0"/>
        <v>0</v>
      </c>
      <c r="BZ96" s="108">
        <f t="shared" si="1"/>
        <v>0</v>
      </c>
      <c r="CA96" s="108">
        <f>IF(AU96="zákl. prenesená",AV96,0)</f>
        <v>0</v>
      </c>
      <c r="CB96" s="108">
        <f>IF(AU96="zníž. prenesená",AV96,0)</f>
        <v>0</v>
      </c>
      <c r="CC96" s="108">
        <f>IF(AU96="nulová",AV96,0)</f>
        <v>0</v>
      </c>
      <c r="CD96" s="108">
        <f t="shared" si="2"/>
        <v>0</v>
      </c>
      <c r="CE96" s="108">
        <f t="shared" si="3"/>
        <v>0</v>
      </c>
      <c r="CF96" s="108">
        <f t="shared" si="4"/>
        <v>0</v>
      </c>
      <c r="CG96" s="108">
        <f t="shared" si="5"/>
        <v>0</v>
      </c>
      <c r="CH96" s="108">
        <f t="shared" si="6"/>
        <v>0</v>
      </c>
      <c r="CI96" s="18">
        <f t="shared" si="7"/>
        <v>1</v>
      </c>
      <c r="CJ96" s="18">
        <f>IF(AT96="stavebná časť",1,IF(8896="investičná časť",2,3))</f>
        <v>1</v>
      </c>
      <c r="CK96" s="18" t="str">
        <f t="shared" si="8"/>
        <v/>
      </c>
    </row>
    <row r="97" spans="2:89" s="1" customFormat="1" ht="19.899999999999999" customHeight="1">
      <c r="B97" s="33"/>
      <c r="C97" s="34"/>
      <c r="D97" s="228" t="s">
        <v>96</v>
      </c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34"/>
      <c r="AD97" s="34"/>
      <c r="AE97" s="34"/>
      <c r="AF97" s="34"/>
      <c r="AG97" s="223">
        <f>AG87*AS97</f>
        <v>0</v>
      </c>
      <c r="AH97" s="224"/>
      <c r="AI97" s="224"/>
      <c r="AJ97" s="224"/>
      <c r="AK97" s="224"/>
      <c r="AL97" s="224"/>
      <c r="AM97" s="224"/>
      <c r="AN97" s="224">
        <f>AG97+AV97</f>
        <v>0</v>
      </c>
      <c r="AO97" s="224"/>
      <c r="AP97" s="224"/>
      <c r="AQ97" s="35"/>
      <c r="AS97" s="112">
        <v>0</v>
      </c>
      <c r="AT97" s="113" t="s">
        <v>92</v>
      </c>
      <c r="AU97" s="113" t="s">
        <v>41</v>
      </c>
      <c r="AV97" s="114">
        <f>ROUND(IF(AU97="nulová",0,IF(OR(AU97="základná",AU97="zákl. prenesená"),AG97*L31,AG97*L32)),2)</f>
        <v>0</v>
      </c>
      <c r="BV97" s="18" t="s">
        <v>97</v>
      </c>
      <c r="BY97" s="108">
        <f t="shared" si="0"/>
        <v>0</v>
      </c>
      <c r="BZ97" s="108">
        <f t="shared" si="1"/>
        <v>0</v>
      </c>
      <c r="CA97" s="108">
        <f>IF(AU97="zákl. prenesená",AV97,0)</f>
        <v>0</v>
      </c>
      <c r="CB97" s="108">
        <f>IF(AU97="zníž. prenesená",AV97,0)</f>
        <v>0</v>
      </c>
      <c r="CC97" s="108">
        <f>IF(AU97="nulová",AV97,0)</f>
        <v>0</v>
      </c>
      <c r="CD97" s="108">
        <f t="shared" si="2"/>
        <v>0</v>
      </c>
      <c r="CE97" s="108">
        <f t="shared" si="3"/>
        <v>0</v>
      </c>
      <c r="CF97" s="108">
        <f t="shared" si="4"/>
        <v>0</v>
      </c>
      <c r="CG97" s="108">
        <f t="shared" si="5"/>
        <v>0</v>
      </c>
      <c r="CH97" s="108">
        <f t="shared" si="6"/>
        <v>0</v>
      </c>
      <c r="CI97" s="18">
        <f t="shared" si="7"/>
        <v>1</v>
      </c>
      <c r="CJ97" s="18">
        <f>IF(AT97="stavebná časť",1,IF(8897="investičná časť",2,3))</f>
        <v>1</v>
      </c>
      <c r="CK97" s="18" t="str">
        <f t="shared" si="8"/>
        <v/>
      </c>
    </row>
    <row r="98" spans="2:89" s="1" customFormat="1" ht="10.9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5"/>
    </row>
    <row r="99" spans="2:89" s="1" customFormat="1" ht="30" customHeight="1">
      <c r="B99" s="33"/>
      <c r="C99" s="115" t="s">
        <v>98</v>
      </c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225">
        <f>ROUND(AG87+AG91,2)</f>
        <v>0</v>
      </c>
      <c r="AH99" s="225"/>
      <c r="AI99" s="225"/>
      <c r="AJ99" s="225"/>
      <c r="AK99" s="225"/>
      <c r="AL99" s="225"/>
      <c r="AM99" s="225"/>
      <c r="AN99" s="225">
        <f>AN87+AN91</f>
        <v>0</v>
      </c>
      <c r="AO99" s="225"/>
      <c r="AP99" s="225"/>
      <c r="AQ99" s="35"/>
    </row>
    <row r="100" spans="2:89" s="1" customFormat="1" ht="6.95" customHeight="1"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9"/>
    </row>
  </sheetData>
  <sheetProtection algorithmName="SHA-512" hashValue="HI6aHCNZjN55Ll+O3OPkx/0CeOMwh/awjvX7yE2I0PXYplY70MSyU5yahO4cVqaTV233dSlZTq40O9HxDH6ZTA==" saltValue="6D+qBfYsB+WUsGo2HAnrwhb/1avMHft8w15qtLO772L035hEDsLNeDU5ULSXxUj0SeIfhyK4lIR8+WbofVBGAQ==" spinCount="10" sheet="1" objects="1" scenarios="1" formatColumns="0" formatRows="0"/>
  <mergeCells count="66">
    <mergeCell ref="AG99:AM99"/>
    <mergeCell ref="AN99:AP99"/>
    <mergeCell ref="AR2:BE2"/>
    <mergeCell ref="D96:AB96"/>
    <mergeCell ref="AG96:AM96"/>
    <mergeCell ref="AN96:AP96"/>
    <mergeCell ref="D97:AB97"/>
    <mergeCell ref="AG97:AM97"/>
    <mergeCell ref="AN97:AP97"/>
    <mergeCell ref="AG93:AM93"/>
    <mergeCell ref="AN93:AP93"/>
    <mergeCell ref="AG94:AM94"/>
    <mergeCell ref="AN94:AP94"/>
    <mergeCell ref="D95:AB95"/>
    <mergeCell ref="AG95:AM95"/>
    <mergeCell ref="AN95:AP95"/>
    <mergeCell ref="AN89:AP89"/>
    <mergeCell ref="AG89:AM89"/>
    <mergeCell ref="D89:H89"/>
    <mergeCell ref="J89:AF89"/>
    <mergeCell ref="AG92:AM92"/>
    <mergeCell ref="AN92:AP92"/>
    <mergeCell ref="AG91:AM91"/>
    <mergeCell ref="AN91:AP91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2:AU98">
      <formula1>"základná, znížená, nulová"</formula1>
    </dataValidation>
    <dataValidation type="list" allowBlank="1" showInputMessage="1" showErrorMessage="1" error="Povolené sú hodnoty stavebná časť, technologická časť, investičná časť." sqref="AT92:AT98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1 - Zberný dvor'!C2" display="/"/>
    <hyperlink ref="A89" location="'2 - Zberné miesta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7"/>
      <c r="B1" s="11"/>
      <c r="C1" s="11"/>
      <c r="D1" s="12" t="s">
        <v>1</v>
      </c>
      <c r="E1" s="11"/>
      <c r="F1" s="13" t="s">
        <v>99</v>
      </c>
      <c r="G1" s="13"/>
      <c r="H1" s="260" t="s">
        <v>100</v>
      </c>
      <c r="I1" s="260"/>
      <c r="J1" s="260"/>
      <c r="K1" s="260"/>
      <c r="L1" s="13" t="s">
        <v>101</v>
      </c>
      <c r="M1" s="11"/>
      <c r="N1" s="11"/>
      <c r="O1" s="12" t="s">
        <v>102</v>
      </c>
      <c r="P1" s="11"/>
      <c r="Q1" s="11"/>
      <c r="R1" s="11"/>
      <c r="S1" s="13" t="s">
        <v>103</v>
      </c>
      <c r="T1" s="13"/>
      <c r="U1" s="117"/>
      <c r="V1" s="11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8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8" t="s">
        <v>84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82</v>
      </c>
    </row>
    <row r="4" spans="1:66" ht="36.950000000000003" customHeight="1">
      <c r="B4" s="22"/>
      <c r="C4" s="185" t="s">
        <v>104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17" t="s">
        <v>12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17</v>
      </c>
      <c r="E6" s="25"/>
      <c r="F6" s="230" t="str">
        <f>'Rekapitulácia stavby'!K6</f>
        <v>Dobudovanie systému  triedeného zberu a odvozu komunálneho odpadu v obci Lovinobaňa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5"/>
      <c r="R6" s="23"/>
    </row>
    <row r="7" spans="1:66" s="1" customFormat="1" ht="32.85" customHeight="1">
      <c r="B7" s="33"/>
      <c r="C7" s="34"/>
      <c r="D7" s="28" t="s">
        <v>105</v>
      </c>
      <c r="E7" s="34"/>
      <c r="F7" s="191" t="s">
        <v>106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4"/>
      <c r="R7" s="35"/>
    </row>
    <row r="8" spans="1:66" s="1" customFormat="1" ht="14.45" customHeight="1">
      <c r="B8" s="33"/>
      <c r="C8" s="34"/>
      <c r="D8" s="29" t="s">
        <v>19</v>
      </c>
      <c r="E8" s="34"/>
      <c r="F8" s="27" t="s">
        <v>20</v>
      </c>
      <c r="G8" s="34"/>
      <c r="H8" s="34"/>
      <c r="I8" s="34"/>
      <c r="J8" s="34"/>
      <c r="K8" s="34"/>
      <c r="L8" s="34"/>
      <c r="M8" s="29" t="s">
        <v>21</v>
      </c>
      <c r="N8" s="34"/>
      <c r="O8" s="27" t="s">
        <v>20</v>
      </c>
      <c r="P8" s="34"/>
      <c r="Q8" s="34"/>
      <c r="R8" s="35"/>
    </row>
    <row r="9" spans="1:66" s="1" customFormat="1" ht="14.45" customHeight="1">
      <c r="B9" s="33"/>
      <c r="C9" s="34"/>
      <c r="D9" s="29" t="s">
        <v>22</v>
      </c>
      <c r="E9" s="34"/>
      <c r="F9" s="27" t="s">
        <v>23</v>
      </c>
      <c r="G9" s="34"/>
      <c r="H9" s="34"/>
      <c r="I9" s="34"/>
      <c r="J9" s="34"/>
      <c r="K9" s="34"/>
      <c r="L9" s="34"/>
      <c r="M9" s="29" t="s">
        <v>24</v>
      </c>
      <c r="N9" s="34"/>
      <c r="O9" s="233">
        <f>'Rekapitulácia stavby'!AN8</f>
        <v>43291</v>
      </c>
      <c r="P9" s="234"/>
      <c r="Q9" s="34"/>
      <c r="R9" s="35"/>
    </row>
    <row r="10" spans="1:66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66" s="1" customFormat="1" ht="14.45" customHeight="1">
      <c r="B11" s="33"/>
      <c r="C11" s="34"/>
      <c r="D11" s="29" t="s">
        <v>25</v>
      </c>
      <c r="E11" s="34"/>
      <c r="F11" s="34"/>
      <c r="G11" s="34"/>
      <c r="H11" s="34"/>
      <c r="I11" s="34"/>
      <c r="J11" s="34"/>
      <c r="K11" s="34"/>
      <c r="L11" s="34"/>
      <c r="M11" s="29" t="s">
        <v>26</v>
      </c>
      <c r="N11" s="34"/>
      <c r="O11" s="189" t="s">
        <v>20</v>
      </c>
      <c r="P11" s="189"/>
      <c r="Q11" s="34"/>
      <c r="R11" s="35"/>
    </row>
    <row r="12" spans="1:66" s="1" customFormat="1" ht="18" customHeight="1">
      <c r="B12" s="33"/>
      <c r="C12" s="34"/>
      <c r="D12" s="34"/>
      <c r="E12" s="27" t="s">
        <v>27</v>
      </c>
      <c r="F12" s="34"/>
      <c r="G12" s="34"/>
      <c r="H12" s="34"/>
      <c r="I12" s="34"/>
      <c r="J12" s="34"/>
      <c r="K12" s="34"/>
      <c r="L12" s="34"/>
      <c r="M12" s="29" t="s">
        <v>28</v>
      </c>
      <c r="N12" s="34"/>
      <c r="O12" s="189" t="s">
        <v>20</v>
      </c>
      <c r="P12" s="189"/>
      <c r="Q12" s="34"/>
      <c r="R12" s="35"/>
    </row>
    <row r="13" spans="1:66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1:66" s="1" customFormat="1" ht="14.45" customHeight="1">
      <c r="B14" s="33"/>
      <c r="C14" s="34"/>
      <c r="D14" s="29" t="s">
        <v>29</v>
      </c>
      <c r="E14" s="34"/>
      <c r="F14" s="34"/>
      <c r="G14" s="34"/>
      <c r="H14" s="34"/>
      <c r="I14" s="34"/>
      <c r="J14" s="34"/>
      <c r="K14" s="34"/>
      <c r="L14" s="34"/>
      <c r="M14" s="29" t="s">
        <v>26</v>
      </c>
      <c r="N14" s="34"/>
      <c r="O14" s="235" t="str">
        <f>IF('Rekapitulácia stavby'!AN13="","",'Rekapitulácia stavby'!AN13)</f>
        <v>Vyplň údaj</v>
      </c>
      <c r="P14" s="189"/>
      <c r="Q14" s="34"/>
      <c r="R14" s="35"/>
    </row>
    <row r="15" spans="1:66" s="1" customFormat="1" ht="18" customHeight="1">
      <c r="B15" s="33"/>
      <c r="C15" s="34"/>
      <c r="D15" s="34"/>
      <c r="E15" s="235" t="str">
        <f>IF('Rekapitulácia stavby'!E14="","",'Rekapitulácia stavby'!E14)</f>
        <v>Vyplň údaj</v>
      </c>
      <c r="F15" s="236"/>
      <c r="G15" s="236"/>
      <c r="H15" s="236"/>
      <c r="I15" s="236"/>
      <c r="J15" s="236"/>
      <c r="K15" s="236"/>
      <c r="L15" s="236"/>
      <c r="M15" s="29" t="s">
        <v>28</v>
      </c>
      <c r="N15" s="34"/>
      <c r="O15" s="235" t="str">
        <f>IF('Rekapitulácia stavby'!AN14="","",'Rekapitulácia stavby'!AN14)</f>
        <v>Vyplň údaj</v>
      </c>
      <c r="P15" s="189"/>
      <c r="Q15" s="34"/>
      <c r="R15" s="35"/>
    </row>
    <row r="16" spans="1:66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29" t="s">
        <v>31</v>
      </c>
      <c r="E17" s="34"/>
      <c r="F17" s="34"/>
      <c r="G17" s="34"/>
      <c r="H17" s="34"/>
      <c r="I17" s="34"/>
      <c r="J17" s="34"/>
      <c r="K17" s="34"/>
      <c r="L17" s="34"/>
      <c r="M17" s="29" t="s">
        <v>26</v>
      </c>
      <c r="N17" s="34"/>
      <c r="O17" s="189" t="s">
        <v>20</v>
      </c>
      <c r="P17" s="189"/>
      <c r="Q17" s="34"/>
      <c r="R17" s="35"/>
    </row>
    <row r="18" spans="2:18" s="1" customFormat="1" ht="18" customHeight="1">
      <c r="B18" s="33"/>
      <c r="C18" s="34"/>
      <c r="D18" s="34"/>
      <c r="E18" s="27" t="s">
        <v>32</v>
      </c>
      <c r="F18" s="34"/>
      <c r="G18" s="34"/>
      <c r="H18" s="34"/>
      <c r="I18" s="34"/>
      <c r="J18" s="34"/>
      <c r="K18" s="34"/>
      <c r="L18" s="34"/>
      <c r="M18" s="29" t="s">
        <v>28</v>
      </c>
      <c r="N18" s="34"/>
      <c r="O18" s="189" t="s">
        <v>20</v>
      </c>
      <c r="P18" s="189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29" t="s">
        <v>34</v>
      </c>
      <c r="E20" s="34"/>
      <c r="F20" s="34"/>
      <c r="G20" s="34"/>
      <c r="H20" s="34"/>
      <c r="I20" s="34"/>
      <c r="J20" s="34"/>
      <c r="K20" s="34"/>
      <c r="L20" s="34"/>
      <c r="M20" s="29" t="s">
        <v>26</v>
      </c>
      <c r="N20" s="34"/>
      <c r="O20" s="189" t="str">
        <f>IF('Rekapitulácia stavby'!AN19="","",'Rekapitulácia stavby'!AN19)</f>
        <v/>
      </c>
      <c r="P20" s="189"/>
      <c r="Q20" s="34"/>
      <c r="R20" s="35"/>
    </row>
    <row r="21" spans="2:18" s="1" customFormat="1" ht="18" customHeight="1">
      <c r="B21" s="33"/>
      <c r="C21" s="34"/>
      <c r="D21" s="34"/>
      <c r="E21" s="27" t="str">
        <f>IF('Rekapitulácia stavby'!E20="","",'Rekapitulácia stavby'!E20)</f>
        <v xml:space="preserve"> </v>
      </c>
      <c r="F21" s="34"/>
      <c r="G21" s="34"/>
      <c r="H21" s="34"/>
      <c r="I21" s="34"/>
      <c r="J21" s="34"/>
      <c r="K21" s="34"/>
      <c r="L21" s="34"/>
      <c r="M21" s="29" t="s">
        <v>28</v>
      </c>
      <c r="N21" s="34"/>
      <c r="O21" s="189" t="str">
        <f>IF('Rekapitulácia stavby'!AN20="","",'Rekapitulácia stavby'!AN20)</f>
        <v/>
      </c>
      <c r="P21" s="189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29" t="s">
        <v>36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6.5" customHeight="1">
      <c r="B24" s="33"/>
      <c r="C24" s="34"/>
      <c r="D24" s="34"/>
      <c r="E24" s="194" t="s">
        <v>20</v>
      </c>
      <c r="F24" s="194"/>
      <c r="G24" s="194"/>
      <c r="H24" s="194"/>
      <c r="I24" s="194"/>
      <c r="J24" s="194"/>
      <c r="K24" s="194"/>
      <c r="L24" s="194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18" t="s">
        <v>107</v>
      </c>
      <c r="E27" s="34"/>
      <c r="F27" s="34"/>
      <c r="G27" s="34"/>
      <c r="H27" s="34"/>
      <c r="I27" s="34"/>
      <c r="J27" s="34"/>
      <c r="K27" s="34"/>
      <c r="L27" s="34"/>
      <c r="M27" s="195">
        <f>N88</f>
        <v>0</v>
      </c>
      <c r="N27" s="195"/>
      <c r="O27" s="195"/>
      <c r="P27" s="195"/>
      <c r="Q27" s="34"/>
      <c r="R27" s="35"/>
    </row>
    <row r="28" spans="2:18" s="1" customFormat="1" ht="14.45" customHeight="1">
      <c r="B28" s="33"/>
      <c r="C28" s="34"/>
      <c r="D28" s="32" t="s">
        <v>94</v>
      </c>
      <c r="E28" s="34"/>
      <c r="F28" s="34"/>
      <c r="G28" s="34"/>
      <c r="H28" s="34"/>
      <c r="I28" s="34"/>
      <c r="J28" s="34"/>
      <c r="K28" s="34"/>
      <c r="L28" s="34"/>
      <c r="M28" s="195">
        <f>N104</f>
        <v>0</v>
      </c>
      <c r="N28" s="195"/>
      <c r="O28" s="195"/>
      <c r="P28" s="195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9" t="s">
        <v>39</v>
      </c>
      <c r="E30" s="34"/>
      <c r="F30" s="34"/>
      <c r="G30" s="34"/>
      <c r="H30" s="34"/>
      <c r="I30" s="34"/>
      <c r="J30" s="34"/>
      <c r="K30" s="34"/>
      <c r="L30" s="34"/>
      <c r="M30" s="237">
        <f>ROUND(M27+M28,2)</f>
        <v>0</v>
      </c>
      <c r="N30" s="232"/>
      <c r="O30" s="232"/>
      <c r="P30" s="232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40</v>
      </c>
      <c r="E32" s="40" t="s">
        <v>41</v>
      </c>
      <c r="F32" s="41">
        <v>0.2</v>
      </c>
      <c r="G32" s="120" t="s">
        <v>42</v>
      </c>
      <c r="H32" s="238">
        <f>ROUND((((SUM(BE104:BE111)+SUM(BE129:BE181))+SUM(BE183:BE187))),2)</f>
        <v>0</v>
      </c>
      <c r="I32" s="232"/>
      <c r="J32" s="232"/>
      <c r="K32" s="34"/>
      <c r="L32" s="34"/>
      <c r="M32" s="238">
        <f>ROUND(((ROUND((SUM(BE104:BE111)+SUM(BE129:BE181)), 2)*F32)+SUM(BE183:BE187)*F32),2)</f>
        <v>0</v>
      </c>
      <c r="N32" s="232"/>
      <c r="O32" s="232"/>
      <c r="P32" s="232"/>
      <c r="Q32" s="34"/>
      <c r="R32" s="35"/>
    </row>
    <row r="33" spans="2:18" s="1" customFormat="1" ht="14.45" customHeight="1">
      <c r="B33" s="33"/>
      <c r="C33" s="34"/>
      <c r="D33" s="34"/>
      <c r="E33" s="40" t="s">
        <v>43</v>
      </c>
      <c r="F33" s="41">
        <v>0.2</v>
      </c>
      <c r="G33" s="120" t="s">
        <v>42</v>
      </c>
      <c r="H33" s="238">
        <f>ROUND((((SUM(BF104:BF111)+SUM(BF129:BF181))+SUM(BF183:BF187))),2)</f>
        <v>0</v>
      </c>
      <c r="I33" s="232"/>
      <c r="J33" s="232"/>
      <c r="K33" s="34"/>
      <c r="L33" s="34"/>
      <c r="M33" s="238">
        <f>ROUND(((ROUND((SUM(BF104:BF111)+SUM(BF129:BF181)), 2)*F33)+SUM(BF183:BF187)*F33),2)</f>
        <v>0</v>
      </c>
      <c r="N33" s="232"/>
      <c r="O33" s="232"/>
      <c r="P33" s="232"/>
      <c r="Q33" s="34"/>
      <c r="R33" s="35"/>
    </row>
    <row r="34" spans="2:18" s="1" customFormat="1" ht="14.45" hidden="1" customHeight="1">
      <c r="B34" s="33"/>
      <c r="C34" s="34"/>
      <c r="D34" s="34"/>
      <c r="E34" s="40" t="s">
        <v>44</v>
      </c>
      <c r="F34" s="41">
        <v>0.2</v>
      </c>
      <c r="G34" s="120" t="s">
        <v>42</v>
      </c>
      <c r="H34" s="238">
        <f>ROUND((((SUM(BG104:BG111)+SUM(BG129:BG181))+SUM(BG183:BG187))),2)</f>
        <v>0</v>
      </c>
      <c r="I34" s="232"/>
      <c r="J34" s="232"/>
      <c r="K34" s="34"/>
      <c r="L34" s="34"/>
      <c r="M34" s="238">
        <v>0</v>
      </c>
      <c r="N34" s="232"/>
      <c r="O34" s="232"/>
      <c r="P34" s="232"/>
      <c r="Q34" s="34"/>
      <c r="R34" s="35"/>
    </row>
    <row r="35" spans="2:18" s="1" customFormat="1" ht="14.45" hidden="1" customHeight="1">
      <c r="B35" s="33"/>
      <c r="C35" s="34"/>
      <c r="D35" s="34"/>
      <c r="E35" s="40" t="s">
        <v>45</v>
      </c>
      <c r="F35" s="41">
        <v>0.2</v>
      </c>
      <c r="G35" s="120" t="s">
        <v>42</v>
      </c>
      <c r="H35" s="238">
        <f>ROUND((((SUM(BH104:BH111)+SUM(BH129:BH181))+SUM(BH183:BH187))),2)</f>
        <v>0</v>
      </c>
      <c r="I35" s="232"/>
      <c r="J35" s="232"/>
      <c r="K35" s="34"/>
      <c r="L35" s="34"/>
      <c r="M35" s="238">
        <v>0</v>
      </c>
      <c r="N35" s="232"/>
      <c r="O35" s="232"/>
      <c r="P35" s="232"/>
      <c r="Q35" s="34"/>
      <c r="R35" s="35"/>
    </row>
    <row r="36" spans="2:18" s="1" customFormat="1" ht="14.45" hidden="1" customHeight="1">
      <c r="B36" s="33"/>
      <c r="C36" s="34"/>
      <c r="D36" s="34"/>
      <c r="E36" s="40" t="s">
        <v>46</v>
      </c>
      <c r="F36" s="41">
        <v>0</v>
      </c>
      <c r="G36" s="120" t="s">
        <v>42</v>
      </c>
      <c r="H36" s="238">
        <f>ROUND((((SUM(BI104:BI111)+SUM(BI129:BI181))+SUM(BI183:BI187))),2)</f>
        <v>0</v>
      </c>
      <c r="I36" s="232"/>
      <c r="J36" s="232"/>
      <c r="K36" s="34"/>
      <c r="L36" s="34"/>
      <c r="M36" s="238">
        <v>0</v>
      </c>
      <c r="N36" s="232"/>
      <c r="O36" s="232"/>
      <c r="P36" s="232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16"/>
      <c r="D38" s="121" t="s">
        <v>47</v>
      </c>
      <c r="E38" s="77"/>
      <c r="F38" s="77"/>
      <c r="G38" s="122" t="s">
        <v>48</v>
      </c>
      <c r="H38" s="123" t="s">
        <v>49</v>
      </c>
      <c r="I38" s="77"/>
      <c r="J38" s="77"/>
      <c r="K38" s="77"/>
      <c r="L38" s="239">
        <f>SUM(M30:M36)</f>
        <v>0</v>
      </c>
      <c r="M38" s="239"/>
      <c r="N38" s="239"/>
      <c r="O38" s="239"/>
      <c r="P38" s="240"/>
      <c r="Q38" s="116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3"/>
      <c r="C50" s="34"/>
      <c r="D50" s="48" t="s">
        <v>50</v>
      </c>
      <c r="E50" s="49"/>
      <c r="F50" s="49"/>
      <c r="G50" s="49"/>
      <c r="H50" s="50"/>
      <c r="I50" s="34"/>
      <c r="J50" s="48" t="s">
        <v>51</v>
      </c>
      <c r="K50" s="49"/>
      <c r="L50" s="49"/>
      <c r="M50" s="49"/>
      <c r="N50" s="49"/>
      <c r="O50" s="49"/>
      <c r="P50" s="50"/>
      <c r="Q50" s="34"/>
      <c r="R50" s="35"/>
    </row>
    <row r="51" spans="2:18">
      <c r="B51" s="22"/>
      <c r="C51" s="25"/>
      <c r="D51" s="51"/>
      <c r="E51" s="25"/>
      <c r="F51" s="25"/>
      <c r="G51" s="25"/>
      <c r="H51" s="52"/>
      <c r="I51" s="25"/>
      <c r="J51" s="51"/>
      <c r="K51" s="25"/>
      <c r="L51" s="25"/>
      <c r="M51" s="25"/>
      <c r="N51" s="25"/>
      <c r="O51" s="25"/>
      <c r="P51" s="52"/>
      <c r="Q51" s="25"/>
      <c r="R51" s="23"/>
    </row>
    <row r="52" spans="2:18">
      <c r="B52" s="22"/>
      <c r="C52" s="25"/>
      <c r="D52" s="51"/>
      <c r="E52" s="25"/>
      <c r="F52" s="25"/>
      <c r="G52" s="25"/>
      <c r="H52" s="52"/>
      <c r="I52" s="25"/>
      <c r="J52" s="51"/>
      <c r="K52" s="25"/>
      <c r="L52" s="25"/>
      <c r="M52" s="25"/>
      <c r="N52" s="25"/>
      <c r="O52" s="25"/>
      <c r="P52" s="52"/>
      <c r="Q52" s="25"/>
      <c r="R52" s="23"/>
    </row>
    <row r="53" spans="2:18">
      <c r="B53" s="22"/>
      <c r="C53" s="25"/>
      <c r="D53" s="51"/>
      <c r="E53" s="25"/>
      <c r="F53" s="25"/>
      <c r="G53" s="25"/>
      <c r="H53" s="52"/>
      <c r="I53" s="25"/>
      <c r="J53" s="51"/>
      <c r="K53" s="25"/>
      <c r="L53" s="25"/>
      <c r="M53" s="25"/>
      <c r="N53" s="25"/>
      <c r="O53" s="25"/>
      <c r="P53" s="52"/>
      <c r="Q53" s="25"/>
      <c r="R53" s="23"/>
    </row>
    <row r="54" spans="2:18">
      <c r="B54" s="22"/>
      <c r="C54" s="25"/>
      <c r="D54" s="51"/>
      <c r="E54" s="25"/>
      <c r="F54" s="25"/>
      <c r="G54" s="25"/>
      <c r="H54" s="52"/>
      <c r="I54" s="25"/>
      <c r="J54" s="51"/>
      <c r="K54" s="25"/>
      <c r="L54" s="25"/>
      <c r="M54" s="25"/>
      <c r="N54" s="25"/>
      <c r="O54" s="25"/>
      <c r="P54" s="52"/>
      <c r="Q54" s="25"/>
      <c r="R54" s="23"/>
    </row>
    <row r="55" spans="2:18">
      <c r="B55" s="22"/>
      <c r="C55" s="25"/>
      <c r="D55" s="51"/>
      <c r="E55" s="25"/>
      <c r="F55" s="25"/>
      <c r="G55" s="25"/>
      <c r="H55" s="52"/>
      <c r="I55" s="25"/>
      <c r="J55" s="51"/>
      <c r="K55" s="25"/>
      <c r="L55" s="25"/>
      <c r="M55" s="25"/>
      <c r="N55" s="25"/>
      <c r="O55" s="25"/>
      <c r="P55" s="52"/>
      <c r="Q55" s="25"/>
      <c r="R55" s="23"/>
    </row>
    <row r="56" spans="2:18">
      <c r="B56" s="22"/>
      <c r="C56" s="25"/>
      <c r="D56" s="51"/>
      <c r="E56" s="25"/>
      <c r="F56" s="25"/>
      <c r="G56" s="25"/>
      <c r="H56" s="52"/>
      <c r="I56" s="25"/>
      <c r="J56" s="51"/>
      <c r="K56" s="25"/>
      <c r="L56" s="25"/>
      <c r="M56" s="25"/>
      <c r="N56" s="25"/>
      <c r="O56" s="25"/>
      <c r="P56" s="52"/>
      <c r="Q56" s="25"/>
      <c r="R56" s="23"/>
    </row>
    <row r="57" spans="2:18">
      <c r="B57" s="22"/>
      <c r="C57" s="25"/>
      <c r="D57" s="51"/>
      <c r="E57" s="25"/>
      <c r="F57" s="25"/>
      <c r="G57" s="25"/>
      <c r="H57" s="52"/>
      <c r="I57" s="25"/>
      <c r="J57" s="51"/>
      <c r="K57" s="25"/>
      <c r="L57" s="25"/>
      <c r="M57" s="25"/>
      <c r="N57" s="25"/>
      <c r="O57" s="25"/>
      <c r="P57" s="52"/>
      <c r="Q57" s="25"/>
      <c r="R57" s="23"/>
    </row>
    <row r="58" spans="2:18">
      <c r="B58" s="22"/>
      <c r="C58" s="25"/>
      <c r="D58" s="51"/>
      <c r="E58" s="25"/>
      <c r="F58" s="25"/>
      <c r="G58" s="25"/>
      <c r="H58" s="52"/>
      <c r="I58" s="25"/>
      <c r="J58" s="51"/>
      <c r="K58" s="25"/>
      <c r="L58" s="25"/>
      <c r="M58" s="25"/>
      <c r="N58" s="25"/>
      <c r="O58" s="25"/>
      <c r="P58" s="52"/>
      <c r="Q58" s="25"/>
      <c r="R58" s="23"/>
    </row>
    <row r="59" spans="2:18" s="1" customFormat="1" ht="15">
      <c r="B59" s="33"/>
      <c r="C59" s="34"/>
      <c r="D59" s="53" t="s">
        <v>52</v>
      </c>
      <c r="E59" s="54"/>
      <c r="F59" s="54"/>
      <c r="G59" s="55" t="s">
        <v>53</v>
      </c>
      <c r="H59" s="56"/>
      <c r="I59" s="34"/>
      <c r="J59" s="53" t="s">
        <v>52</v>
      </c>
      <c r="K59" s="54"/>
      <c r="L59" s="54"/>
      <c r="M59" s="54"/>
      <c r="N59" s="55" t="s">
        <v>53</v>
      </c>
      <c r="O59" s="54"/>
      <c r="P59" s="56"/>
      <c r="Q59" s="34"/>
      <c r="R59" s="35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3"/>
      <c r="C61" s="34"/>
      <c r="D61" s="48" t="s">
        <v>54</v>
      </c>
      <c r="E61" s="49"/>
      <c r="F61" s="49"/>
      <c r="G61" s="49"/>
      <c r="H61" s="50"/>
      <c r="I61" s="34"/>
      <c r="J61" s="48" t="s">
        <v>55</v>
      </c>
      <c r="K61" s="49"/>
      <c r="L61" s="49"/>
      <c r="M61" s="49"/>
      <c r="N61" s="49"/>
      <c r="O61" s="49"/>
      <c r="P61" s="50"/>
      <c r="Q61" s="34"/>
      <c r="R61" s="35"/>
    </row>
    <row r="62" spans="2:18">
      <c r="B62" s="22"/>
      <c r="C62" s="25"/>
      <c r="D62" s="51"/>
      <c r="E62" s="25"/>
      <c r="F62" s="25"/>
      <c r="G62" s="25"/>
      <c r="H62" s="52"/>
      <c r="I62" s="25"/>
      <c r="J62" s="51"/>
      <c r="K62" s="25"/>
      <c r="L62" s="25"/>
      <c r="M62" s="25"/>
      <c r="N62" s="25"/>
      <c r="O62" s="25"/>
      <c r="P62" s="52"/>
      <c r="Q62" s="25"/>
      <c r="R62" s="23"/>
    </row>
    <row r="63" spans="2:18">
      <c r="B63" s="22"/>
      <c r="C63" s="25"/>
      <c r="D63" s="51"/>
      <c r="E63" s="25"/>
      <c r="F63" s="25"/>
      <c r="G63" s="25"/>
      <c r="H63" s="52"/>
      <c r="I63" s="25"/>
      <c r="J63" s="51"/>
      <c r="K63" s="25"/>
      <c r="L63" s="25"/>
      <c r="M63" s="25"/>
      <c r="N63" s="25"/>
      <c r="O63" s="25"/>
      <c r="P63" s="52"/>
      <c r="Q63" s="25"/>
      <c r="R63" s="23"/>
    </row>
    <row r="64" spans="2:18">
      <c r="B64" s="22"/>
      <c r="C64" s="25"/>
      <c r="D64" s="51"/>
      <c r="E64" s="25"/>
      <c r="F64" s="25"/>
      <c r="G64" s="25"/>
      <c r="H64" s="52"/>
      <c r="I64" s="25"/>
      <c r="J64" s="51"/>
      <c r="K64" s="25"/>
      <c r="L64" s="25"/>
      <c r="M64" s="25"/>
      <c r="N64" s="25"/>
      <c r="O64" s="25"/>
      <c r="P64" s="52"/>
      <c r="Q64" s="25"/>
      <c r="R64" s="23"/>
    </row>
    <row r="65" spans="2:21">
      <c r="B65" s="22"/>
      <c r="C65" s="25"/>
      <c r="D65" s="51"/>
      <c r="E65" s="25"/>
      <c r="F65" s="25"/>
      <c r="G65" s="25"/>
      <c r="H65" s="52"/>
      <c r="I65" s="25"/>
      <c r="J65" s="51"/>
      <c r="K65" s="25"/>
      <c r="L65" s="25"/>
      <c r="M65" s="25"/>
      <c r="N65" s="25"/>
      <c r="O65" s="25"/>
      <c r="P65" s="52"/>
      <c r="Q65" s="25"/>
      <c r="R65" s="23"/>
    </row>
    <row r="66" spans="2:21">
      <c r="B66" s="22"/>
      <c r="C66" s="25"/>
      <c r="D66" s="51"/>
      <c r="E66" s="25"/>
      <c r="F66" s="25"/>
      <c r="G66" s="25"/>
      <c r="H66" s="52"/>
      <c r="I66" s="25"/>
      <c r="J66" s="51"/>
      <c r="K66" s="25"/>
      <c r="L66" s="25"/>
      <c r="M66" s="25"/>
      <c r="N66" s="25"/>
      <c r="O66" s="25"/>
      <c r="P66" s="52"/>
      <c r="Q66" s="25"/>
      <c r="R66" s="23"/>
    </row>
    <row r="67" spans="2:21">
      <c r="B67" s="22"/>
      <c r="C67" s="25"/>
      <c r="D67" s="51"/>
      <c r="E67" s="25"/>
      <c r="F67" s="25"/>
      <c r="G67" s="25"/>
      <c r="H67" s="52"/>
      <c r="I67" s="25"/>
      <c r="J67" s="51"/>
      <c r="K67" s="25"/>
      <c r="L67" s="25"/>
      <c r="M67" s="25"/>
      <c r="N67" s="25"/>
      <c r="O67" s="25"/>
      <c r="P67" s="52"/>
      <c r="Q67" s="25"/>
      <c r="R67" s="23"/>
    </row>
    <row r="68" spans="2:21">
      <c r="B68" s="22"/>
      <c r="C68" s="25"/>
      <c r="D68" s="51"/>
      <c r="E68" s="25"/>
      <c r="F68" s="25"/>
      <c r="G68" s="25"/>
      <c r="H68" s="52"/>
      <c r="I68" s="25"/>
      <c r="J68" s="51"/>
      <c r="K68" s="25"/>
      <c r="L68" s="25"/>
      <c r="M68" s="25"/>
      <c r="N68" s="25"/>
      <c r="O68" s="25"/>
      <c r="P68" s="52"/>
      <c r="Q68" s="25"/>
      <c r="R68" s="23"/>
    </row>
    <row r="69" spans="2:21">
      <c r="B69" s="22"/>
      <c r="C69" s="25"/>
      <c r="D69" s="51"/>
      <c r="E69" s="25"/>
      <c r="F69" s="25"/>
      <c r="G69" s="25"/>
      <c r="H69" s="52"/>
      <c r="I69" s="25"/>
      <c r="J69" s="51"/>
      <c r="K69" s="25"/>
      <c r="L69" s="25"/>
      <c r="M69" s="25"/>
      <c r="N69" s="25"/>
      <c r="O69" s="25"/>
      <c r="P69" s="52"/>
      <c r="Q69" s="25"/>
      <c r="R69" s="23"/>
    </row>
    <row r="70" spans="2:21" s="1" customFormat="1" ht="15">
      <c r="B70" s="33"/>
      <c r="C70" s="34"/>
      <c r="D70" s="53" t="s">
        <v>52</v>
      </c>
      <c r="E70" s="54"/>
      <c r="F70" s="54"/>
      <c r="G70" s="55" t="s">
        <v>53</v>
      </c>
      <c r="H70" s="56"/>
      <c r="I70" s="34"/>
      <c r="J70" s="53" t="s">
        <v>52</v>
      </c>
      <c r="K70" s="54"/>
      <c r="L70" s="54"/>
      <c r="M70" s="54"/>
      <c r="N70" s="55" t="s">
        <v>53</v>
      </c>
      <c r="O70" s="54"/>
      <c r="P70" s="56"/>
      <c r="Q70" s="34"/>
      <c r="R70" s="35"/>
    </row>
    <row r="71" spans="2:21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21" s="1" customFormat="1" ht="6.95" customHeight="1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6"/>
    </row>
    <row r="76" spans="2:21" s="1" customFormat="1" ht="36.950000000000003" customHeight="1">
      <c r="B76" s="33"/>
      <c r="C76" s="185" t="s">
        <v>108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5"/>
      <c r="T76" s="127"/>
      <c r="U76" s="127"/>
    </row>
    <row r="77" spans="2:21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27"/>
      <c r="U77" s="127"/>
    </row>
    <row r="78" spans="2:21" s="1" customFormat="1" ht="30" customHeight="1">
      <c r="B78" s="33"/>
      <c r="C78" s="29" t="s">
        <v>17</v>
      </c>
      <c r="D78" s="34"/>
      <c r="E78" s="34"/>
      <c r="F78" s="230" t="str">
        <f>F6</f>
        <v>Dobudovanie systému  triedeného zberu a odvozu komunálneho odpadu v obci Lovinobaňa</v>
      </c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34"/>
      <c r="R78" s="35"/>
      <c r="T78" s="127"/>
      <c r="U78" s="127"/>
    </row>
    <row r="79" spans="2:21" s="1" customFormat="1" ht="36.950000000000003" customHeight="1">
      <c r="B79" s="33"/>
      <c r="C79" s="67" t="s">
        <v>105</v>
      </c>
      <c r="D79" s="34"/>
      <c r="E79" s="34"/>
      <c r="F79" s="205" t="str">
        <f>F7</f>
        <v>1 - Zberný dvor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4"/>
      <c r="R79" s="35"/>
      <c r="T79" s="127"/>
      <c r="U79" s="127"/>
    </row>
    <row r="80" spans="2:21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27"/>
      <c r="U80" s="127"/>
    </row>
    <row r="81" spans="2:47" s="1" customFormat="1" ht="18" customHeight="1">
      <c r="B81" s="33"/>
      <c r="C81" s="29" t="s">
        <v>22</v>
      </c>
      <c r="D81" s="34"/>
      <c r="E81" s="34"/>
      <c r="F81" s="27" t="str">
        <f>F9</f>
        <v>Lovinobaňa</v>
      </c>
      <c r="G81" s="34"/>
      <c r="H81" s="34"/>
      <c r="I81" s="34"/>
      <c r="J81" s="34"/>
      <c r="K81" s="29" t="s">
        <v>24</v>
      </c>
      <c r="L81" s="34"/>
      <c r="M81" s="234">
        <f>IF(O9="","",O9)</f>
        <v>43291</v>
      </c>
      <c r="N81" s="234"/>
      <c r="O81" s="234"/>
      <c r="P81" s="234"/>
      <c r="Q81" s="34"/>
      <c r="R81" s="35"/>
      <c r="T81" s="127"/>
      <c r="U81" s="127"/>
    </row>
    <row r="82" spans="2:47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27"/>
      <c r="U82" s="127"/>
    </row>
    <row r="83" spans="2:47" s="1" customFormat="1" ht="15">
      <c r="B83" s="33"/>
      <c r="C83" s="29" t="s">
        <v>25</v>
      </c>
      <c r="D83" s="34"/>
      <c r="E83" s="34"/>
      <c r="F83" s="27" t="str">
        <f>E12</f>
        <v>obec Lovinobaňa</v>
      </c>
      <c r="G83" s="34"/>
      <c r="H83" s="34"/>
      <c r="I83" s="34"/>
      <c r="J83" s="34"/>
      <c r="K83" s="29" t="s">
        <v>31</v>
      </c>
      <c r="L83" s="34"/>
      <c r="M83" s="189" t="str">
        <f>E18</f>
        <v>Ing. R. Slodičák</v>
      </c>
      <c r="N83" s="189"/>
      <c r="O83" s="189"/>
      <c r="P83" s="189"/>
      <c r="Q83" s="189"/>
      <c r="R83" s="35"/>
      <c r="T83" s="127"/>
      <c r="U83" s="127"/>
    </row>
    <row r="84" spans="2:47" s="1" customFormat="1" ht="14.45" customHeight="1">
      <c r="B84" s="33"/>
      <c r="C84" s="29" t="s">
        <v>29</v>
      </c>
      <c r="D84" s="34"/>
      <c r="E84" s="34"/>
      <c r="F84" s="27" t="str">
        <f>IF(E15="","",E15)</f>
        <v>Vyplň údaj</v>
      </c>
      <c r="G84" s="34"/>
      <c r="H84" s="34"/>
      <c r="I84" s="34"/>
      <c r="J84" s="34"/>
      <c r="K84" s="29" t="s">
        <v>34</v>
      </c>
      <c r="L84" s="34"/>
      <c r="M84" s="189" t="str">
        <f>E21</f>
        <v xml:space="preserve"> </v>
      </c>
      <c r="N84" s="189"/>
      <c r="O84" s="189"/>
      <c r="P84" s="189"/>
      <c r="Q84" s="189"/>
      <c r="R84" s="35"/>
      <c r="T84" s="127"/>
      <c r="U84" s="127"/>
    </row>
    <row r="85" spans="2:47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27"/>
      <c r="U85" s="127"/>
    </row>
    <row r="86" spans="2:47" s="1" customFormat="1" ht="29.25" customHeight="1">
      <c r="B86" s="33"/>
      <c r="C86" s="241" t="s">
        <v>109</v>
      </c>
      <c r="D86" s="242"/>
      <c r="E86" s="242"/>
      <c r="F86" s="242"/>
      <c r="G86" s="242"/>
      <c r="H86" s="116"/>
      <c r="I86" s="116"/>
      <c r="J86" s="116"/>
      <c r="K86" s="116"/>
      <c r="L86" s="116"/>
      <c r="M86" s="116"/>
      <c r="N86" s="241" t="s">
        <v>110</v>
      </c>
      <c r="O86" s="242"/>
      <c r="P86" s="242"/>
      <c r="Q86" s="242"/>
      <c r="R86" s="35"/>
      <c r="T86" s="127"/>
      <c r="U86" s="127"/>
    </row>
    <row r="87" spans="2:47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27"/>
      <c r="U87" s="127"/>
    </row>
    <row r="88" spans="2:47" s="1" customFormat="1" ht="29.25" customHeight="1">
      <c r="B88" s="33"/>
      <c r="C88" s="128" t="s">
        <v>111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22">
        <f>N129</f>
        <v>0</v>
      </c>
      <c r="O88" s="243"/>
      <c r="P88" s="243"/>
      <c r="Q88" s="243"/>
      <c r="R88" s="35"/>
      <c r="T88" s="127"/>
      <c r="U88" s="127"/>
      <c r="AU88" s="18" t="s">
        <v>112</v>
      </c>
    </row>
    <row r="89" spans="2:47" s="6" customFormat="1" ht="24.95" customHeight="1">
      <c r="B89" s="129"/>
      <c r="C89" s="130"/>
      <c r="D89" s="131" t="s">
        <v>113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44">
        <f>N130</f>
        <v>0</v>
      </c>
      <c r="O89" s="245"/>
      <c r="P89" s="245"/>
      <c r="Q89" s="245"/>
      <c r="R89" s="132"/>
      <c r="T89" s="133"/>
      <c r="U89" s="133"/>
    </row>
    <row r="90" spans="2:47" s="6" customFormat="1" ht="24.95" customHeight="1">
      <c r="B90" s="129"/>
      <c r="C90" s="130"/>
      <c r="D90" s="131" t="s">
        <v>114</v>
      </c>
      <c r="E90" s="130"/>
      <c r="F90" s="130"/>
      <c r="G90" s="130"/>
      <c r="H90" s="130"/>
      <c r="I90" s="130"/>
      <c r="J90" s="130"/>
      <c r="K90" s="130"/>
      <c r="L90" s="130"/>
      <c r="M90" s="130"/>
      <c r="N90" s="244">
        <f>N131</f>
        <v>0</v>
      </c>
      <c r="O90" s="245"/>
      <c r="P90" s="245"/>
      <c r="Q90" s="245"/>
      <c r="R90" s="132"/>
      <c r="T90" s="133"/>
      <c r="U90" s="133"/>
    </row>
    <row r="91" spans="2:47" s="7" customFormat="1" ht="19.899999999999999" customHeight="1">
      <c r="B91" s="134"/>
      <c r="C91" s="135"/>
      <c r="D91" s="104" t="s">
        <v>115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24">
        <f>N132</f>
        <v>0</v>
      </c>
      <c r="O91" s="246"/>
      <c r="P91" s="246"/>
      <c r="Q91" s="246"/>
      <c r="R91" s="136"/>
      <c r="T91" s="137"/>
      <c r="U91" s="137"/>
    </row>
    <row r="92" spans="2:47" s="7" customFormat="1" ht="19.899999999999999" customHeight="1">
      <c r="B92" s="134"/>
      <c r="C92" s="135"/>
      <c r="D92" s="104" t="s">
        <v>116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24">
        <f>N134</f>
        <v>0</v>
      </c>
      <c r="O92" s="246"/>
      <c r="P92" s="246"/>
      <c r="Q92" s="246"/>
      <c r="R92" s="136"/>
      <c r="T92" s="137"/>
      <c r="U92" s="137"/>
    </row>
    <row r="93" spans="2:47" s="7" customFormat="1" ht="19.899999999999999" customHeight="1">
      <c r="B93" s="134"/>
      <c r="C93" s="135"/>
      <c r="D93" s="104" t="s">
        <v>117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24">
        <f>N140</f>
        <v>0</v>
      </c>
      <c r="O93" s="246"/>
      <c r="P93" s="246"/>
      <c r="Q93" s="246"/>
      <c r="R93" s="136"/>
      <c r="T93" s="137"/>
      <c r="U93" s="137"/>
    </row>
    <row r="94" spans="2:47" s="7" customFormat="1" ht="19.899999999999999" customHeight="1">
      <c r="B94" s="134"/>
      <c r="C94" s="135"/>
      <c r="D94" s="104" t="s">
        <v>118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24">
        <f>N143</f>
        <v>0</v>
      </c>
      <c r="O94" s="246"/>
      <c r="P94" s="246"/>
      <c r="Q94" s="246"/>
      <c r="R94" s="136"/>
      <c r="T94" s="137"/>
      <c r="U94" s="137"/>
    </row>
    <row r="95" spans="2:47" s="7" customFormat="1" ht="19.899999999999999" customHeight="1">
      <c r="B95" s="134"/>
      <c r="C95" s="135"/>
      <c r="D95" s="104" t="s">
        <v>119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24">
        <f>N157</f>
        <v>0</v>
      </c>
      <c r="O95" s="246"/>
      <c r="P95" s="246"/>
      <c r="Q95" s="246"/>
      <c r="R95" s="136"/>
      <c r="T95" s="137"/>
      <c r="U95" s="137"/>
    </row>
    <row r="96" spans="2:47" s="6" customFormat="1" ht="24.95" customHeight="1">
      <c r="B96" s="129"/>
      <c r="C96" s="130"/>
      <c r="D96" s="131" t="s">
        <v>120</v>
      </c>
      <c r="E96" s="130"/>
      <c r="F96" s="130"/>
      <c r="G96" s="130"/>
      <c r="H96" s="130"/>
      <c r="I96" s="130"/>
      <c r="J96" s="130"/>
      <c r="K96" s="130"/>
      <c r="L96" s="130"/>
      <c r="M96" s="130"/>
      <c r="N96" s="244">
        <f>N159</f>
        <v>0</v>
      </c>
      <c r="O96" s="245"/>
      <c r="P96" s="245"/>
      <c r="Q96" s="245"/>
      <c r="R96" s="132"/>
      <c r="T96" s="133"/>
      <c r="U96" s="133"/>
    </row>
    <row r="97" spans="2:65" s="7" customFormat="1" ht="19.899999999999999" customHeight="1">
      <c r="B97" s="134"/>
      <c r="C97" s="135"/>
      <c r="D97" s="104" t="s">
        <v>121</v>
      </c>
      <c r="E97" s="135"/>
      <c r="F97" s="135"/>
      <c r="G97" s="135"/>
      <c r="H97" s="135"/>
      <c r="I97" s="135"/>
      <c r="J97" s="135"/>
      <c r="K97" s="135"/>
      <c r="L97" s="135"/>
      <c r="M97" s="135"/>
      <c r="N97" s="224">
        <f>N160</f>
        <v>0</v>
      </c>
      <c r="O97" s="246"/>
      <c r="P97" s="246"/>
      <c r="Q97" s="246"/>
      <c r="R97" s="136"/>
      <c r="T97" s="137"/>
      <c r="U97" s="137"/>
    </row>
    <row r="98" spans="2:65" s="7" customFormat="1" ht="19.899999999999999" customHeight="1">
      <c r="B98" s="134"/>
      <c r="C98" s="135"/>
      <c r="D98" s="104" t="s">
        <v>122</v>
      </c>
      <c r="E98" s="135"/>
      <c r="F98" s="135"/>
      <c r="G98" s="135"/>
      <c r="H98" s="135"/>
      <c r="I98" s="135"/>
      <c r="J98" s="135"/>
      <c r="K98" s="135"/>
      <c r="L98" s="135"/>
      <c r="M98" s="135"/>
      <c r="N98" s="224">
        <f>N164</f>
        <v>0</v>
      </c>
      <c r="O98" s="246"/>
      <c r="P98" s="246"/>
      <c r="Q98" s="246"/>
      <c r="R98" s="136"/>
      <c r="T98" s="137"/>
      <c r="U98" s="137"/>
    </row>
    <row r="99" spans="2:65" s="7" customFormat="1" ht="19.899999999999999" customHeight="1">
      <c r="B99" s="134"/>
      <c r="C99" s="135"/>
      <c r="D99" s="104" t="s">
        <v>123</v>
      </c>
      <c r="E99" s="135"/>
      <c r="F99" s="135"/>
      <c r="G99" s="135"/>
      <c r="H99" s="135"/>
      <c r="I99" s="135"/>
      <c r="J99" s="135"/>
      <c r="K99" s="135"/>
      <c r="L99" s="135"/>
      <c r="M99" s="135"/>
      <c r="N99" s="224">
        <f>N169</f>
        <v>0</v>
      </c>
      <c r="O99" s="246"/>
      <c r="P99" s="246"/>
      <c r="Q99" s="246"/>
      <c r="R99" s="136"/>
      <c r="T99" s="137"/>
      <c r="U99" s="137"/>
    </row>
    <row r="100" spans="2:65" s="7" customFormat="1" ht="19.899999999999999" customHeight="1">
      <c r="B100" s="134"/>
      <c r="C100" s="135"/>
      <c r="D100" s="104" t="s">
        <v>124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224">
        <f>N172</f>
        <v>0</v>
      </c>
      <c r="O100" s="246"/>
      <c r="P100" s="246"/>
      <c r="Q100" s="246"/>
      <c r="R100" s="136"/>
      <c r="T100" s="137"/>
      <c r="U100" s="137"/>
    </row>
    <row r="101" spans="2:65" s="7" customFormat="1" ht="19.899999999999999" customHeight="1">
      <c r="B101" s="134"/>
      <c r="C101" s="135"/>
      <c r="D101" s="104" t="s">
        <v>125</v>
      </c>
      <c r="E101" s="135"/>
      <c r="F101" s="135"/>
      <c r="G101" s="135"/>
      <c r="H101" s="135"/>
      <c r="I101" s="135"/>
      <c r="J101" s="135"/>
      <c r="K101" s="135"/>
      <c r="L101" s="135"/>
      <c r="M101" s="135"/>
      <c r="N101" s="224">
        <f>N180</f>
        <v>0</v>
      </c>
      <c r="O101" s="246"/>
      <c r="P101" s="246"/>
      <c r="Q101" s="246"/>
      <c r="R101" s="136"/>
      <c r="T101" s="137"/>
      <c r="U101" s="137"/>
    </row>
    <row r="102" spans="2:65" s="6" customFormat="1" ht="21.75" customHeight="1">
      <c r="B102" s="129"/>
      <c r="C102" s="130"/>
      <c r="D102" s="131" t="s">
        <v>126</v>
      </c>
      <c r="E102" s="130"/>
      <c r="F102" s="130"/>
      <c r="G102" s="130"/>
      <c r="H102" s="130"/>
      <c r="I102" s="130"/>
      <c r="J102" s="130"/>
      <c r="K102" s="130"/>
      <c r="L102" s="130"/>
      <c r="M102" s="130"/>
      <c r="N102" s="247">
        <f>N182</f>
        <v>0</v>
      </c>
      <c r="O102" s="245"/>
      <c r="P102" s="245"/>
      <c r="Q102" s="245"/>
      <c r="R102" s="132"/>
      <c r="T102" s="133"/>
      <c r="U102" s="133"/>
    </row>
    <row r="103" spans="2:65" s="1" customFormat="1" ht="21.75" customHeight="1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  <c r="T103" s="127"/>
      <c r="U103" s="127"/>
    </row>
    <row r="104" spans="2:65" s="1" customFormat="1" ht="29.25" customHeight="1">
      <c r="B104" s="33"/>
      <c r="C104" s="128" t="s">
        <v>127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243">
        <f>ROUND(N105+N106+N107+N108+N109+N110,2)</f>
        <v>0</v>
      </c>
      <c r="O104" s="248"/>
      <c r="P104" s="248"/>
      <c r="Q104" s="248"/>
      <c r="R104" s="35"/>
      <c r="T104" s="138"/>
      <c r="U104" s="139" t="s">
        <v>40</v>
      </c>
    </row>
    <row r="105" spans="2:65" s="1" customFormat="1" ht="18" customHeight="1">
      <c r="B105" s="33"/>
      <c r="C105" s="34"/>
      <c r="D105" s="228" t="s">
        <v>128</v>
      </c>
      <c r="E105" s="229"/>
      <c r="F105" s="229"/>
      <c r="G105" s="229"/>
      <c r="H105" s="229"/>
      <c r="I105" s="34"/>
      <c r="J105" s="34"/>
      <c r="K105" s="34"/>
      <c r="L105" s="34"/>
      <c r="M105" s="34"/>
      <c r="N105" s="223">
        <f>ROUND(N88*T105,2)</f>
        <v>0</v>
      </c>
      <c r="O105" s="224"/>
      <c r="P105" s="224"/>
      <c r="Q105" s="224"/>
      <c r="R105" s="35"/>
      <c r="S105" s="140"/>
      <c r="T105" s="141"/>
      <c r="U105" s="142" t="s">
        <v>43</v>
      </c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3" t="s">
        <v>129</v>
      </c>
      <c r="AZ105" s="140"/>
      <c r="BA105" s="140"/>
      <c r="BB105" s="140"/>
      <c r="BC105" s="140"/>
      <c r="BD105" s="140"/>
      <c r="BE105" s="144">
        <f t="shared" ref="BE105:BE110" si="0">IF(U105="základná",N105,0)</f>
        <v>0</v>
      </c>
      <c r="BF105" s="144">
        <f t="shared" ref="BF105:BF110" si="1">IF(U105="znížená",N105,0)</f>
        <v>0</v>
      </c>
      <c r="BG105" s="144">
        <f t="shared" ref="BG105:BG110" si="2">IF(U105="zákl. prenesená",N105,0)</f>
        <v>0</v>
      </c>
      <c r="BH105" s="144">
        <f t="shared" ref="BH105:BH110" si="3">IF(U105="zníž. prenesená",N105,0)</f>
        <v>0</v>
      </c>
      <c r="BI105" s="144">
        <f t="shared" ref="BI105:BI110" si="4">IF(U105="nulová",N105,0)</f>
        <v>0</v>
      </c>
      <c r="BJ105" s="143" t="s">
        <v>85</v>
      </c>
      <c r="BK105" s="140"/>
      <c r="BL105" s="140"/>
      <c r="BM105" s="140"/>
    </row>
    <row r="106" spans="2:65" s="1" customFormat="1" ht="18" customHeight="1">
      <c r="B106" s="33"/>
      <c r="C106" s="34"/>
      <c r="D106" s="228" t="s">
        <v>130</v>
      </c>
      <c r="E106" s="229"/>
      <c r="F106" s="229"/>
      <c r="G106" s="229"/>
      <c r="H106" s="229"/>
      <c r="I106" s="34"/>
      <c r="J106" s="34"/>
      <c r="K106" s="34"/>
      <c r="L106" s="34"/>
      <c r="M106" s="34"/>
      <c r="N106" s="223">
        <f>ROUND(N88*T106,2)</f>
        <v>0</v>
      </c>
      <c r="O106" s="224"/>
      <c r="P106" s="224"/>
      <c r="Q106" s="224"/>
      <c r="R106" s="35"/>
      <c r="S106" s="140"/>
      <c r="T106" s="141"/>
      <c r="U106" s="142" t="s">
        <v>43</v>
      </c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3" t="s">
        <v>129</v>
      </c>
      <c r="AZ106" s="140"/>
      <c r="BA106" s="140"/>
      <c r="BB106" s="140"/>
      <c r="BC106" s="140"/>
      <c r="BD106" s="140"/>
      <c r="BE106" s="144">
        <f t="shared" si="0"/>
        <v>0</v>
      </c>
      <c r="BF106" s="144">
        <f t="shared" si="1"/>
        <v>0</v>
      </c>
      <c r="BG106" s="144">
        <f t="shared" si="2"/>
        <v>0</v>
      </c>
      <c r="BH106" s="144">
        <f t="shared" si="3"/>
        <v>0</v>
      </c>
      <c r="BI106" s="144">
        <f t="shared" si="4"/>
        <v>0</v>
      </c>
      <c r="BJ106" s="143" t="s">
        <v>85</v>
      </c>
      <c r="BK106" s="140"/>
      <c r="BL106" s="140"/>
      <c r="BM106" s="140"/>
    </row>
    <row r="107" spans="2:65" s="1" customFormat="1" ht="18" customHeight="1">
      <c r="B107" s="33"/>
      <c r="C107" s="34"/>
      <c r="D107" s="228" t="s">
        <v>131</v>
      </c>
      <c r="E107" s="229"/>
      <c r="F107" s="229"/>
      <c r="G107" s="229"/>
      <c r="H107" s="229"/>
      <c r="I107" s="34"/>
      <c r="J107" s="34"/>
      <c r="K107" s="34"/>
      <c r="L107" s="34"/>
      <c r="M107" s="34"/>
      <c r="N107" s="223">
        <f>ROUND(N88*T107,2)</f>
        <v>0</v>
      </c>
      <c r="O107" s="224"/>
      <c r="P107" s="224"/>
      <c r="Q107" s="224"/>
      <c r="R107" s="35"/>
      <c r="S107" s="140"/>
      <c r="T107" s="141"/>
      <c r="U107" s="142" t="s">
        <v>43</v>
      </c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3" t="s">
        <v>129</v>
      </c>
      <c r="AZ107" s="140"/>
      <c r="BA107" s="140"/>
      <c r="BB107" s="140"/>
      <c r="BC107" s="140"/>
      <c r="BD107" s="140"/>
      <c r="BE107" s="144">
        <f t="shared" si="0"/>
        <v>0</v>
      </c>
      <c r="BF107" s="144">
        <f t="shared" si="1"/>
        <v>0</v>
      </c>
      <c r="BG107" s="144">
        <f t="shared" si="2"/>
        <v>0</v>
      </c>
      <c r="BH107" s="144">
        <f t="shared" si="3"/>
        <v>0</v>
      </c>
      <c r="BI107" s="144">
        <f t="shared" si="4"/>
        <v>0</v>
      </c>
      <c r="BJ107" s="143" t="s">
        <v>85</v>
      </c>
      <c r="BK107" s="140"/>
      <c r="BL107" s="140"/>
      <c r="BM107" s="140"/>
    </row>
    <row r="108" spans="2:65" s="1" customFormat="1" ht="18" customHeight="1">
      <c r="B108" s="33"/>
      <c r="C108" s="34"/>
      <c r="D108" s="228" t="s">
        <v>132</v>
      </c>
      <c r="E108" s="229"/>
      <c r="F108" s="229"/>
      <c r="G108" s="229"/>
      <c r="H108" s="229"/>
      <c r="I108" s="34"/>
      <c r="J108" s="34"/>
      <c r="K108" s="34"/>
      <c r="L108" s="34"/>
      <c r="M108" s="34"/>
      <c r="N108" s="223">
        <f>ROUND(N88*T108,2)</f>
        <v>0</v>
      </c>
      <c r="O108" s="224"/>
      <c r="P108" s="224"/>
      <c r="Q108" s="224"/>
      <c r="R108" s="35"/>
      <c r="S108" s="140"/>
      <c r="T108" s="141"/>
      <c r="U108" s="142" t="s">
        <v>43</v>
      </c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3" t="s">
        <v>129</v>
      </c>
      <c r="AZ108" s="140"/>
      <c r="BA108" s="140"/>
      <c r="BB108" s="140"/>
      <c r="BC108" s="140"/>
      <c r="BD108" s="140"/>
      <c r="BE108" s="144">
        <f t="shared" si="0"/>
        <v>0</v>
      </c>
      <c r="BF108" s="144">
        <f t="shared" si="1"/>
        <v>0</v>
      </c>
      <c r="BG108" s="144">
        <f t="shared" si="2"/>
        <v>0</v>
      </c>
      <c r="BH108" s="144">
        <f t="shared" si="3"/>
        <v>0</v>
      </c>
      <c r="BI108" s="144">
        <f t="shared" si="4"/>
        <v>0</v>
      </c>
      <c r="BJ108" s="143" t="s">
        <v>85</v>
      </c>
      <c r="BK108" s="140"/>
      <c r="BL108" s="140"/>
      <c r="BM108" s="140"/>
    </row>
    <row r="109" spans="2:65" s="1" customFormat="1" ht="18" customHeight="1">
      <c r="B109" s="33"/>
      <c r="C109" s="34"/>
      <c r="D109" s="228" t="s">
        <v>133</v>
      </c>
      <c r="E109" s="229"/>
      <c r="F109" s="229"/>
      <c r="G109" s="229"/>
      <c r="H109" s="229"/>
      <c r="I109" s="34"/>
      <c r="J109" s="34"/>
      <c r="K109" s="34"/>
      <c r="L109" s="34"/>
      <c r="M109" s="34"/>
      <c r="N109" s="223">
        <f>ROUND(N88*T109,2)</f>
        <v>0</v>
      </c>
      <c r="O109" s="224"/>
      <c r="P109" s="224"/>
      <c r="Q109" s="224"/>
      <c r="R109" s="35"/>
      <c r="S109" s="140"/>
      <c r="T109" s="141"/>
      <c r="U109" s="142" t="s">
        <v>43</v>
      </c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3" t="s">
        <v>129</v>
      </c>
      <c r="AZ109" s="140"/>
      <c r="BA109" s="140"/>
      <c r="BB109" s="140"/>
      <c r="BC109" s="140"/>
      <c r="BD109" s="140"/>
      <c r="BE109" s="144">
        <f t="shared" si="0"/>
        <v>0</v>
      </c>
      <c r="BF109" s="144">
        <f t="shared" si="1"/>
        <v>0</v>
      </c>
      <c r="BG109" s="144">
        <f t="shared" si="2"/>
        <v>0</v>
      </c>
      <c r="BH109" s="144">
        <f t="shared" si="3"/>
        <v>0</v>
      </c>
      <c r="BI109" s="144">
        <f t="shared" si="4"/>
        <v>0</v>
      </c>
      <c r="BJ109" s="143" t="s">
        <v>85</v>
      </c>
      <c r="BK109" s="140"/>
      <c r="BL109" s="140"/>
      <c r="BM109" s="140"/>
    </row>
    <row r="110" spans="2:65" s="1" customFormat="1" ht="18" customHeight="1">
      <c r="B110" s="33"/>
      <c r="C110" s="34"/>
      <c r="D110" s="104" t="s">
        <v>134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223">
        <f>ROUND(N88*T110,2)</f>
        <v>0</v>
      </c>
      <c r="O110" s="224"/>
      <c r="P110" s="224"/>
      <c r="Q110" s="224"/>
      <c r="R110" s="35"/>
      <c r="S110" s="140"/>
      <c r="T110" s="145"/>
      <c r="U110" s="146" t="s">
        <v>43</v>
      </c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3" t="s">
        <v>135</v>
      </c>
      <c r="AZ110" s="140"/>
      <c r="BA110" s="140"/>
      <c r="BB110" s="140"/>
      <c r="BC110" s="140"/>
      <c r="BD110" s="140"/>
      <c r="BE110" s="144">
        <f t="shared" si="0"/>
        <v>0</v>
      </c>
      <c r="BF110" s="144">
        <f t="shared" si="1"/>
        <v>0</v>
      </c>
      <c r="BG110" s="144">
        <f t="shared" si="2"/>
        <v>0</v>
      </c>
      <c r="BH110" s="144">
        <f t="shared" si="3"/>
        <v>0</v>
      </c>
      <c r="BI110" s="144">
        <f t="shared" si="4"/>
        <v>0</v>
      </c>
      <c r="BJ110" s="143" t="s">
        <v>85</v>
      </c>
      <c r="BK110" s="140"/>
      <c r="BL110" s="140"/>
      <c r="BM110" s="140"/>
    </row>
    <row r="111" spans="2:65" s="1" customForma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  <c r="T111" s="127"/>
      <c r="U111" s="127"/>
    </row>
    <row r="112" spans="2:65" s="1" customFormat="1" ht="29.25" customHeight="1">
      <c r="B112" s="33"/>
      <c r="C112" s="115" t="s">
        <v>98</v>
      </c>
      <c r="D112" s="116"/>
      <c r="E112" s="116"/>
      <c r="F112" s="116"/>
      <c r="G112" s="116"/>
      <c r="H112" s="116"/>
      <c r="I112" s="116"/>
      <c r="J112" s="116"/>
      <c r="K112" s="116"/>
      <c r="L112" s="225">
        <f>ROUND(SUM(N88+N104),2)</f>
        <v>0</v>
      </c>
      <c r="M112" s="225"/>
      <c r="N112" s="225"/>
      <c r="O112" s="225"/>
      <c r="P112" s="225"/>
      <c r="Q112" s="225"/>
      <c r="R112" s="35"/>
      <c r="T112" s="127"/>
      <c r="U112" s="127"/>
    </row>
    <row r="113" spans="2:27" s="1" customFormat="1" ht="6.95" customHeight="1"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9"/>
      <c r="T113" s="127"/>
      <c r="U113" s="127"/>
    </row>
    <row r="117" spans="2:27" s="1" customFormat="1" ht="6.95" customHeight="1"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2"/>
    </row>
    <row r="118" spans="2:27" s="1" customFormat="1" ht="36.950000000000003" customHeight="1">
      <c r="B118" s="33"/>
      <c r="C118" s="185" t="s">
        <v>136</v>
      </c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35"/>
    </row>
    <row r="119" spans="2:27" s="1" customFormat="1" ht="6.95" customHeight="1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</row>
    <row r="120" spans="2:27" s="1" customFormat="1" ht="30" customHeight="1">
      <c r="B120" s="33"/>
      <c r="C120" s="29" t="s">
        <v>17</v>
      </c>
      <c r="D120" s="34"/>
      <c r="E120" s="34"/>
      <c r="F120" s="230" t="str">
        <f>F6</f>
        <v>Dobudovanie systému  triedeného zberu a odvozu komunálneho odpadu v obci Lovinobaňa</v>
      </c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34"/>
      <c r="R120" s="35"/>
    </row>
    <row r="121" spans="2:27" s="1" customFormat="1" ht="36.950000000000003" customHeight="1">
      <c r="B121" s="33"/>
      <c r="C121" s="67" t="s">
        <v>105</v>
      </c>
      <c r="D121" s="34"/>
      <c r="E121" s="34"/>
      <c r="F121" s="205" t="str">
        <f>F7</f>
        <v>1 - Zberný dvor</v>
      </c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34"/>
      <c r="R121" s="35"/>
    </row>
    <row r="122" spans="2:27" s="1" customFormat="1" ht="6.95" customHeight="1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</row>
    <row r="123" spans="2:27" s="1" customFormat="1" ht="18" customHeight="1">
      <c r="B123" s="33"/>
      <c r="C123" s="29" t="s">
        <v>22</v>
      </c>
      <c r="D123" s="34"/>
      <c r="E123" s="34"/>
      <c r="F123" s="27" t="str">
        <f>F9</f>
        <v>Lovinobaňa</v>
      </c>
      <c r="G123" s="34"/>
      <c r="H123" s="34"/>
      <c r="I123" s="34"/>
      <c r="J123" s="34"/>
      <c r="K123" s="29" t="s">
        <v>24</v>
      </c>
      <c r="L123" s="34"/>
      <c r="M123" s="234">
        <f>IF(O9="","",O9)</f>
        <v>43291</v>
      </c>
      <c r="N123" s="234"/>
      <c r="O123" s="234"/>
      <c r="P123" s="234"/>
      <c r="Q123" s="34"/>
      <c r="R123" s="35"/>
    </row>
    <row r="124" spans="2:27" s="1" customFormat="1" ht="6.95" customHeight="1"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5"/>
    </row>
    <row r="125" spans="2:27" s="1" customFormat="1" ht="15">
      <c r="B125" s="33"/>
      <c r="C125" s="29" t="s">
        <v>25</v>
      </c>
      <c r="D125" s="34"/>
      <c r="E125" s="34"/>
      <c r="F125" s="27" t="str">
        <f>E12</f>
        <v>obec Lovinobaňa</v>
      </c>
      <c r="G125" s="34"/>
      <c r="H125" s="34"/>
      <c r="I125" s="34"/>
      <c r="J125" s="34"/>
      <c r="K125" s="29" t="s">
        <v>31</v>
      </c>
      <c r="L125" s="34"/>
      <c r="M125" s="189" t="str">
        <f>E18</f>
        <v>Ing. R. Slodičák</v>
      </c>
      <c r="N125" s="189"/>
      <c r="O125" s="189"/>
      <c r="P125" s="189"/>
      <c r="Q125" s="189"/>
      <c r="R125" s="35"/>
    </row>
    <row r="126" spans="2:27" s="1" customFormat="1" ht="14.45" customHeight="1">
      <c r="B126" s="33"/>
      <c r="C126" s="29" t="s">
        <v>29</v>
      </c>
      <c r="D126" s="34"/>
      <c r="E126" s="34"/>
      <c r="F126" s="27" t="str">
        <f>IF(E15="","",E15)</f>
        <v>Vyplň údaj</v>
      </c>
      <c r="G126" s="34"/>
      <c r="H126" s="34"/>
      <c r="I126" s="34"/>
      <c r="J126" s="34"/>
      <c r="K126" s="29" t="s">
        <v>34</v>
      </c>
      <c r="L126" s="34"/>
      <c r="M126" s="189" t="str">
        <f>E21</f>
        <v xml:space="preserve"> </v>
      </c>
      <c r="N126" s="189"/>
      <c r="O126" s="189"/>
      <c r="P126" s="189"/>
      <c r="Q126" s="189"/>
      <c r="R126" s="35"/>
    </row>
    <row r="127" spans="2:27" s="1" customFormat="1" ht="10.35" customHeight="1"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5"/>
    </row>
    <row r="128" spans="2:27" s="8" customFormat="1" ht="29.25" customHeight="1">
      <c r="B128" s="147"/>
      <c r="C128" s="148" t="s">
        <v>137</v>
      </c>
      <c r="D128" s="149" t="s">
        <v>138</v>
      </c>
      <c r="E128" s="149" t="s">
        <v>58</v>
      </c>
      <c r="F128" s="249" t="s">
        <v>139</v>
      </c>
      <c r="G128" s="249"/>
      <c r="H128" s="249"/>
      <c r="I128" s="249"/>
      <c r="J128" s="149" t="s">
        <v>140</v>
      </c>
      <c r="K128" s="149" t="s">
        <v>141</v>
      </c>
      <c r="L128" s="249" t="s">
        <v>142</v>
      </c>
      <c r="M128" s="249"/>
      <c r="N128" s="249" t="s">
        <v>110</v>
      </c>
      <c r="O128" s="249"/>
      <c r="P128" s="249"/>
      <c r="Q128" s="250"/>
      <c r="R128" s="150"/>
      <c r="T128" s="78" t="s">
        <v>143</v>
      </c>
      <c r="U128" s="79" t="s">
        <v>40</v>
      </c>
      <c r="V128" s="79" t="s">
        <v>144</v>
      </c>
      <c r="W128" s="79" t="s">
        <v>145</v>
      </c>
      <c r="X128" s="79" t="s">
        <v>146</v>
      </c>
      <c r="Y128" s="79" t="s">
        <v>147</v>
      </c>
      <c r="Z128" s="79" t="s">
        <v>148</v>
      </c>
      <c r="AA128" s="80" t="s">
        <v>149</v>
      </c>
    </row>
    <row r="129" spans="2:65" s="1" customFormat="1" ht="29.25" customHeight="1">
      <c r="B129" s="33"/>
      <c r="C129" s="82" t="s">
        <v>107</v>
      </c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261">
        <f>BK129</f>
        <v>0</v>
      </c>
      <c r="O129" s="262"/>
      <c r="P129" s="262"/>
      <c r="Q129" s="262"/>
      <c r="R129" s="35"/>
      <c r="T129" s="81"/>
      <c r="U129" s="49"/>
      <c r="V129" s="49"/>
      <c r="W129" s="151">
        <f>W130+W131+W159+W182</f>
        <v>0</v>
      </c>
      <c r="X129" s="49"/>
      <c r="Y129" s="151">
        <f>Y130+Y131+Y159+Y182</f>
        <v>771.31915051178396</v>
      </c>
      <c r="Z129" s="49"/>
      <c r="AA129" s="152">
        <f>AA130+AA131+AA159+AA182</f>
        <v>624.10159999999996</v>
      </c>
      <c r="AT129" s="18" t="s">
        <v>75</v>
      </c>
      <c r="AU129" s="18" t="s">
        <v>112</v>
      </c>
      <c r="BK129" s="153">
        <f>BK130+BK131+BK159+BK182</f>
        <v>0</v>
      </c>
    </row>
    <row r="130" spans="2:65" s="9" customFormat="1" ht="37.35" customHeight="1">
      <c r="B130" s="154"/>
      <c r="C130" s="155"/>
      <c r="D130" s="156" t="s">
        <v>113</v>
      </c>
      <c r="E130" s="156"/>
      <c r="F130" s="156"/>
      <c r="G130" s="156"/>
      <c r="H130" s="156"/>
      <c r="I130" s="156"/>
      <c r="J130" s="156"/>
      <c r="K130" s="156"/>
      <c r="L130" s="156"/>
      <c r="M130" s="156"/>
      <c r="N130" s="247">
        <f>BK130</f>
        <v>0</v>
      </c>
      <c r="O130" s="263"/>
      <c r="P130" s="263"/>
      <c r="Q130" s="263"/>
      <c r="R130" s="157"/>
      <c r="T130" s="158"/>
      <c r="U130" s="155"/>
      <c r="V130" s="155"/>
      <c r="W130" s="159">
        <v>0</v>
      </c>
      <c r="X130" s="155"/>
      <c r="Y130" s="159">
        <v>0</v>
      </c>
      <c r="Z130" s="155"/>
      <c r="AA130" s="160">
        <v>0</v>
      </c>
      <c r="AR130" s="161" t="s">
        <v>82</v>
      </c>
      <c r="AT130" s="162" t="s">
        <v>75</v>
      </c>
      <c r="AU130" s="162" t="s">
        <v>76</v>
      </c>
      <c r="AY130" s="161" t="s">
        <v>150</v>
      </c>
      <c r="BK130" s="163">
        <v>0</v>
      </c>
    </row>
    <row r="131" spans="2:65" s="9" customFormat="1" ht="24.95" customHeight="1">
      <c r="B131" s="154"/>
      <c r="C131" s="155"/>
      <c r="D131" s="156" t="s">
        <v>114</v>
      </c>
      <c r="E131" s="156"/>
      <c r="F131" s="156"/>
      <c r="G131" s="156"/>
      <c r="H131" s="156"/>
      <c r="I131" s="156"/>
      <c r="J131" s="156"/>
      <c r="K131" s="156"/>
      <c r="L131" s="156"/>
      <c r="M131" s="156"/>
      <c r="N131" s="247">
        <f>BK131</f>
        <v>0</v>
      </c>
      <c r="O131" s="263"/>
      <c r="P131" s="263"/>
      <c r="Q131" s="263"/>
      <c r="R131" s="157"/>
      <c r="T131" s="158"/>
      <c r="U131" s="155"/>
      <c r="V131" s="155"/>
      <c r="W131" s="159">
        <f>W132+W134+W140+W143+W157</f>
        <v>0</v>
      </c>
      <c r="X131" s="155"/>
      <c r="Y131" s="159">
        <f>Y132+Y134+Y140+Y143+Y157</f>
        <v>763.25950392124992</v>
      </c>
      <c r="Z131" s="155"/>
      <c r="AA131" s="160">
        <f>AA132+AA134+AA140+AA143+AA157</f>
        <v>624.10159999999996</v>
      </c>
      <c r="AR131" s="161" t="s">
        <v>82</v>
      </c>
      <c r="AT131" s="162" t="s">
        <v>75</v>
      </c>
      <c r="AU131" s="162" t="s">
        <v>76</v>
      </c>
      <c r="AY131" s="161" t="s">
        <v>150</v>
      </c>
      <c r="BK131" s="163">
        <f>BK132+BK134+BK140+BK143+BK157</f>
        <v>0</v>
      </c>
    </row>
    <row r="132" spans="2:65" s="9" customFormat="1" ht="19.899999999999999" customHeight="1">
      <c r="B132" s="154"/>
      <c r="C132" s="155"/>
      <c r="D132" s="164" t="s">
        <v>115</v>
      </c>
      <c r="E132" s="164"/>
      <c r="F132" s="164"/>
      <c r="G132" s="164"/>
      <c r="H132" s="164"/>
      <c r="I132" s="164"/>
      <c r="J132" s="164"/>
      <c r="K132" s="164"/>
      <c r="L132" s="164"/>
      <c r="M132" s="164"/>
      <c r="N132" s="264">
        <f>BK132</f>
        <v>0</v>
      </c>
      <c r="O132" s="265"/>
      <c r="P132" s="265"/>
      <c r="Q132" s="265"/>
      <c r="R132" s="157"/>
      <c r="T132" s="158"/>
      <c r="U132" s="155"/>
      <c r="V132" s="155"/>
      <c r="W132" s="159">
        <f>W133</f>
        <v>0</v>
      </c>
      <c r="X132" s="155"/>
      <c r="Y132" s="159">
        <f>Y133</f>
        <v>0</v>
      </c>
      <c r="Z132" s="155"/>
      <c r="AA132" s="160">
        <f>AA133</f>
        <v>0</v>
      </c>
      <c r="AR132" s="161" t="s">
        <v>82</v>
      </c>
      <c r="AT132" s="162" t="s">
        <v>75</v>
      </c>
      <c r="AU132" s="162" t="s">
        <v>82</v>
      </c>
      <c r="AY132" s="161" t="s">
        <v>150</v>
      </c>
      <c r="BK132" s="163">
        <f>BK133</f>
        <v>0</v>
      </c>
    </row>
    <row r="133" spans="2:65" s="1" customFormat="1" ht="25.5" customHeight="1">
      <c r="B133" s="33"/>
      <c r="C133" s="165" t="s">
        <v>85</v>
      </c>
      <c r="D133" s="165" t="s">
        <v>151</v>
      </c>
      <c r="E133" s="166" t="s">
        <v>152</v>
      </c>
      <c r="F133" s="251" t="s">
        <v>153</v>
      </c>
      <c r="G133" s="251"/>
      <c r="H133" s="251"/>
      <c r="I133" s="251"/>
      <c r="J133" s="167" t="s">
        <v>154</v>
      </c>
      <c r="K133" s="168">
        <v>770.14499999999998</v>
      </c>
      <c r="L133" s="252">
        <v>0</v>
      </c>
      <c r="M133" s="253"/>
      <c r="N133" s="254">
        <f>ROUND(L133*K133,3)</f>
        <v>0</v>
      </c>
      <c r="O133" s="254"/>
      <c r="P133" s="254"/>
      <c r="Q133" s="254"/>
      <c r="R133" s="35"/>
      <c r="T133" s="170" t="s">
        <v>20</v>
      </c>
      <c r="U133" s="42" t="s">
        <v>43</v>
      </c>
      <c r="V133" s="34"/>
      <c r="W133" s="171">
        <f>V133*K133</f>
        <v>0</v>
      </c>
      <c r="X133" s="171">
        <v>0</v>
      </c>
      <c r="Y133" s="171">
        <f>X133*K133</f>
        <v>0</v>
      </c>
      <c r="Z133" s="171">
        <v>0</v>
      </c>
      <c r="AA133" s="172">
        <f>Z133*K133</f>
        <v>0</v>
      </c>
      <c r="AR133" s="18" t="s">
        <v>155</v>
      </c>
      <c r="AT133" s="18" t="s">
        <v>151</v>
      </c>
      <c r="AU133" s="18" t="s">
        <v>85</v>
      </c>
      <c r="AY133" s="18" t="s">
        <v>150</v>
      </c>
      <c r="BE133" s="108">
        <f>IF(U133="základná",N133,0)</f>
        <v>0</v>
      </c>
      <c r="BF133" s="108">
        <f>IF(U133="znížená",N133,0)</f>
        <v>0</v>
      </c>
      <c r="BG133" s="108">
        <f>IF(U133="zákl. prenesená",N133,0)</f>
        <v>0</v>
      </c>
      <c r="BH133" s="108">
        <f>IF(U133="zníž. prenesená",N133,0)</f>
        <v>0</v>
      </c>
      <c r="BI133" s="108">
        <f>IF(U133="nulová",N133,0)</f>
        <v>0</v>
      </c>
      <c r="BJ133" s="18" t="s">
        <v>85</v>
      </c>
      <c r="BK133" s="173">
        <f>ROUND(L133*K133,3)</f>
        <v>0</v>
      </c>
      <c r="BL133" s="18" t="s">
        <v>155</v>
      </c>
      <c r="BM133" s="18" t="s">
        <v>156</v>
      </c>
    </row>
    <row r="134" spans="2:65" s="9" customFormat="1" ht="29.85" customHeight="1">
      <c r="B134" s="154"/>
      <c r="C134" s="155"/>
      <c r="D134" s="164" t="s">
        <v>116</v>
      </c>
      <c r="E134" s="164"/>
      <c r="F134" s="164"/>
      <c r="G134" s="164"/>
      <c r="H134" s="164"/>
      <c r="I134" s="164"/>
      <c r="J134" s="164"/>
      <c r="K134" s="164"/>
      <c r="L134" s="164"/>
      <c r="M134" s="164"/>
      <c r="N134" s="266">
        <f>BK134</f>
        <v>0</v>
      </c>
      <c r="O134" s="267"/>
      <c r="P134" s="267"/>
      <c r="Q134" s="267"/>
      <c r="R134" s="157"/>
      <c r="T134" s="158"/>
      <c r="U134" s="155"/>
      <c r="V134" s="155"/>
      <c r="W134" s="159">
        <f>SUM(W135:W139)</f>
        <v>0</v>
      </c>
      <c r="X134" s="155"/>
      <c r="Y134" s="159">
        <f>SUM(Y135:Y139)</f>
        <v>29.952799199999998</v>
      </c>
      <c r="Z134" s="155"/>
      <c r="AA134" s="160">
        <f>SUM(AA135:AA139)</f>
        <v>0</v>
      </c>
      <c r="AR134" s="161" t="s">
        <v>82</v>
      </c>
      <c r="AT134" s="162" t="s">
        <v>75</v>
      </c>
      <c r="AU134" s="162" t="s">
        <v>82</v>
      </c>
      <c r="AY134" s="161" t="s">
        <v>150</v>
      </c>
      <c r="BK134" s="163">
        <f>SUM(BK135:BK139)</f>
        <v>0</v>
      </c>
    </row>
    <row r="135" spans="2:65" s="1" customFormat="1" ht="38.25" customHeight="1">
      <c r="B135" s="33"/>
      <c r="C135" s="165" t="s">
        <v>157</v>
      </c>
      <c r="D135" s="165" t="s">
        <v>151</v>
      </c>
      <c r="E135" s="166" t="s">
        <v>158</v>
      </c>
      <c r="F135" s="251" t="s">
        <v>159</v>
      </c>
      <c r="G135" s="251"/>
      <c r="H135" s="251"/>
      <c r="I135" s="251"/>
      <c r="J135" s="167" t="s">
        <v>154</v>
      </c>
      <c r="K135" s="168">
        <v>770.14499999999998</v>
      </c>
      <c r="L135" s="252">
        <v>0</v>
      </c>
      <c r="M135" s="253"/>
      <c r="N135" s="254">
        <f>ROUND(L135*K135,3)</f>
        <v>0</v>
      </c>
      <c r="O135" s="254"/>
      <c r="P135" s="254"/>
      <c r="Q135" s="254"/>
      <c r="R135" s="35"/>
      <c r="T135" s="170" t="s">
        <v>20</v>
      </c>
      <c r="U135" s="42" t="s">
        <v>43</v>
      </c>
      <c r="V135" s="34"/>
      <c r="W135" s="171">
        <f>V135*K135</f>
        <v>0</v>
      </c>
      <c r="X135" s="171">
        <v>0</v>
      </c>
      <c r="Y135" s="171">
        <f>X135*K135</f>
        <v>0</v>
      </c>
      <c r="Z135" s="171">
        <v>0</v>
      </c>
      <c r="AA135" s="172">
        <f>Z135*K135</f>
        <v>0</v>
      </c>
      <c r="AR135" s="18" t="s">
        <v>155</v>
      </c>
      <c r="AT135" s="18" t="s">
        <v>151</v>
      </c>
      <c r="AU135" s="18" t="s">
        <v>85</v>
      </c>
      <c r="AY135" s="18" t="s">
        <v>150</v>
      </c>
      <c r="BE135" s="108">
        <f>IF(U135="základná",N135,0)</f>
        <v>0</v>
      </c>
      <c r="BF135" s="108">
        <f>IF(U135="znížená",N135,0)</f>
        <v>0</v>
      </c>
      <c r="BG135" s="108">
        <f>IF(U135="zákl. prenesená",N135,0)</f>
        <v>0</v>
      </c>
      <c r="BH135" s="108">
        <f>IF(U135="zníž. prenesená",N135,0)</f>
        <v>0</v>
      </c>
      <c r="BI135" s="108">
        <f>IF(U135="nulová",N135,0)</f>
        <v>0</v>
      </c>
      <c r="BJ135" s="18" t="s">
        <v>85</v>
      </c>
      <c r="BK135" s="173">
        <f>ROUND(L135*K135,3)</f>
        <v>0</v>
      </c>
      <c r="BL135" s="18" t="s">
        <v>155</v>
      </c>
      <c r="BM135" s="18" t="s">
        <v>160</v>
      </c>
    </row>
    <row r="136" spans="2:65" s="1" customFormat="1" ht="38.25" customHeight="1">
      <c r="B136" s="33"/>
      <c r="C136" s="165" t="s">
        <v>161</v>
      </c>
      <c r="D136" s="165" t="s">
        <v>151</v>
      </c>
      <c r="E136" s="166" t="s">
        <v>162</v>
      </c>
      <c r="F136" s="251" t="s">
        <v>163</v>
      </c>
      <c r="G136" s="251"/>
      <c r="H136" s="251"/>
      <c r="I136" s="251"/>
      <c r="J136" s="167" t="s">
        <v>164</v>
      </c>
      <c r="K136" s="168">
        <v>13.53</v>
      </c>
      <c r="L136" s="252">
        <v>0</v>
      </c>
      <c r="M136" s="253"/>
      <c r="N136" s="254">
        <f>ROUND(L136*K136,3)</f>
        <v>0</v>
      </c>
      <c r="O136" s="254"/>
      <c r="P136" s="254"/>
      <c r="Q136" s="254"/>
      <c r="R136" s="35"/>
      <c r="T136" s="170" t="s">
        <v>20</v>
      </c>
      <c r="U136" s="42" t="s">
        <v>43</v>
      </c>
      <c r="V136" s="34"/>
      <c r="W136" s="171">
        <f>V136*K136</f>
        <v>0</v>
      </c>
      <c r="X136" s="171">
        <v>2.1286399999999999</v>
      </c>
      <c r="Y136" s="171">
        <f>X136*K136</f>
        <v>28.800499199999997</v>
      </c>
      <c r="Z136" s="171">
        <v>0</v>
      </c>
      <c r="AA136" s="172">
        <f>Z136*K136</f>
        <v>0</v>
      </c>
      <c r="AR136" s="18" t="s">
        <v>155</v>
      </c>
      <c r="AT136" s="18" t="s">
        <v>151</v>
      </c>
      <c r="AU136" s="18" t="s">
        <v>85</v>
      </c>
      <c r="AY136" s="18" t="s">
        <v>150</v>
      </c>
      <c r="BE136" s="108">
        <f>IF(U136="základná",N136,0)</f>
        <v>0</v>
      </c>
      <c r="BF136" s="108">
        <f>IF(U136="znížená",N136,0)</f>
        <v>0</v>
      </c>
      <c r="BG136" s="108">
        <f>IF(U136="zákl. prenesená",N136,0)</f>
        <v>0</v>
      </c>
      <c r="BH136" s="108">
        <f>IF(U136="zníž. prenesená",N136,0)</f>
        <v>0</v>
      </c>
      <c r="BI136" s="108">
        <f>IF(U136="nulová",N136,0)</f>
        <v>0</v>
      </c>
      <c r="BJ136" s="18" t="s">
        <v>85</v>
      </c>
      <c r="BK136" s="173">
        <f>ROUND(L136*K136,3)</f>
        <v>0</v>
      </c>
      <c r="BL136" s="18" t="s">
        <v>155</v>
      </c>
      <c r="BM136" s="18" t="s">
        <v>165</v>
      </c>
    </row>
    <row r="137" spans="2:65" s="1" customFormat="1" ht="38.25" customHeight="1">
      <c r="B137" s="33"/>
      <c r="C137" s="165" t="s">
        <v>166</v>
      </c>
      <c r="D137" s="165" t="s">
        <v>151</v>
      </c>
      <c r="E137" s="166" t="s">
        <v>167</v>
      </c>
      <c r="F137" s="251" t="s">
        <v>168</v>
      </c>
      <c r="G137" s="251"/>
      <c r="H137" s="251"/>
      <c r="I137" s="251"/>
      <c r="J137" s="167" t="s">
        <v>169</v>
      </c>
      <c r="K137" s="168">
        <v>1.1499999999999999</v>
      </c>
      <c r="L137" s="252">
        <v>0</v>
      </c>
      <c r="M137" s="253"/>
      <c r="N137" s="254">
        <f>ROUND(L137*K137,3)</f>
        <v>0</v>
      </c>
      <c r="O137" s="254"/>
      <c r="P137" s="254"/>
      <c r="Q137" s="254"/>
      <c r="R137" s="35"/>
      <c r="T137" s="170" t="s">
        <v>20</v>
      </c>
      <c r="U137" s="42" t="s">
        <v>43</v>
      </c>
      <c r="V137" s="34"/>
      <c r="W137" s="171">
        <f>V137*K137</f>
        <v>0</v>
      </c>
      <c r="X137" s="171">
        <v>1.002</v>
      </c>
      <c r="Y137" s="171">
        <f>X137*K137</f>
        <v>1.1522999999999999</v>
      </c>
      <c r="Z137" s="171">
        <v>0</v>
      </c>
      <c r="AA137" s="172">
        <f>Z137*K137</f>
        <v>0</v>
      </c>
      <c r="AR137" s="18" t="s">
        <v>155</v>
      </c>
      <c r="AT137" s="18" t="s">
        <v>151</v>
      </c>
      <c r="AU137" s="18" t="s">
        <v>85</v>
      </c>
      <c r="AY137" s="18" t="s">
        <v>150</v>
      </c>
      <c r="BE137" s="108">
        <f>IF(U137="základná",N137,0)</f>
        <v>0</v>
      </c>
      <c r="BF137" s="108">
        <f>IF(U137="znížená",N137,0)</f>
        <v>0</v>
      </c>
      <c r="BG137" s="108">
        <f>IF(U137="zákl. prenesená",N137,0)</f>
        <v>0</v>
      </c>
      <c r="BH137" s="108">
        <f>IF(U137="zníž. prenesená",N137,0)</f>
        <v>0</v>
      </c>
      <c r="BI137" s="108">
        <f>IF(U137="nulová",N137,0)</f>
        <v>0</v>
      </c>
      <c r="BJ137" s="18" t="s">
        <v>85</v>
      </c>
      <c r="BK137" s="173">
        <f>ROUND(L137*K137,3)</f>
        <v>0</v>
      </c>
      <c r="BL137" s="18" t="s">
        <v>155</v>
      </c>
      <c r="BM137" s="18" t="s">
        <v>170</v>
      </c>
    </row>
    <row r="138" spans="2:65" s="1" customFormat="1" ht="38.25" customHeight="1">
      <c r="B138" s="33"/>
      <c r="C138" s="165" t="s">
        <v>155</v>
      </c>
      <c r="D138" s="165" t="s">
        <v>151</v>
      </c>
      <c r="E138" s="166" t="s">
        <v>171</v>
      </c>
      <c r="F138" s="251" t="s">
        <v>172</v>
      </c>
      <c r="G138" s="251"/>
      <c r="H138" s="251"/>
      <c r="I138" s="251"/>
      <c r="J138" s="167" t="s">
        <v>154</v>
      </c>
      <c r="K138" s="168">
        <v>770.14499999999998</v>
      </c>
      <c r="L138" s="252">
        <v>0</v>
      </c>
      <c r="M138" s="253"/>
      <c r="N138" s="254">
        <f>ROUND(L138*K138,3)</f>
        <v>0</v>
      </c>
      <c r="O138" s="254"/>
      <c r="P138" s="254"/>
      <c r="Q138" s="254"/>
      <c r="R138" s="35"/>
      <c r="T138" s="170" t="s">
        <v>20</v>
      </c>
      <c r="U138" s="42" t="s">
        <v>43</v>
      </c>
      <c r="V138" s="34"/>
      <c r="W138" s="171">
        <f>V138*K138</f>
        <v>0</v>
      </c>
      <c r="X138" s="171">
        <v>0</v>
      </c>
      <c r="Y138" s="171">
        <f>X138*K138</f>
        <v>0</v>
      </c>
      <c r="Z138" s="171">
        <v>0</v>
      </c>
      <c r="AA138" s="172">
        <f>Z138*K138</f>
        <v>0</v>
      </c>
      <c r="AR138" s="18" t="s">
        <v>155</v>
      </c>
      <c r="AT138" s="18" t="s">
        <v>151</v>
      </c>
      <c r="AU138" s="18" t="s">
        <v>85</v>
      </c>
      <c r="AY138" s="18" t="s">
        <v>150</v>
      </c>
      <c r="BE138" s="108">
        <f>IF(U138="základná",N138,0)</f>
        <v>0</v>
      </c>
      <c r="BF138" s="108">
        <f>IF(U138="znížená",N138,0)</f>
        <v>0</v>
      </c>
      <c r="BG138" s="108">
        <f>IF(U138="zákl. prenesená",N138,0)</f>
        <v>0</v>
      </c>
      <c r="BH138" s="108">
        <f>IF(U138="zníž. prenesená",N138,0)</f>
        <v>0</v>
      </c>
      <c r="BI138" s="108">
        <f>IF(U138="nulová",N138,0)</f>
        <v>0</v>
      </c>
      <c r="BJ138" s="18" t="s">
        <v>85</v>
      </c>
      <c r="BK138" s="173">
        <f>ROUND(L138*K138,3)</f>
        <v>0</v>
      </c>
      <c r="BL138" s="18" t="s">
        <v>155</v>
      </c>
      <c r="BM138" s="18" t="s">
        <v>173</v>
      </c>
    </row>
    <row r="139" spans="2:65" s="1" customFormat="1" ht="25.5" customHeight="1">
      <c r="B139" s="33"/>
      <c r="C139" s="174" t="s">
        <v>174</v>
      </c>
      <c r="D139" s="174" t="s">
        <v>175</v>
      </c>
      <c r="E139" s="175" t="s">
        <v>176</v>
      </c>
      <c r="F139" s="255" t="s">
        <v>177</v>
      </c>
      <c r="G139" s="255"/>
      <c r="H139" s="255"/>
      <c r="I139" s="255"/>
      <c r="J139" s="176" t="s">
        <v>154</v>
      </c>
      <c r="K139" s="177">
        <v>793.24900000000002</v>
      </c>
      <c r="L139" s="256">
        <v>0</v>
      </c>
      <c r="M139" s="257"/>
      <c r="N139" s="258">
        <f>ROUND(L139*K139,3)</f>
        <v>0</v>
      </c>
      <c r="O139" s="254"/>
      <c r="P139" s="254"/>
      <c r="Q139" s="254"/>
      <c r="R139" s="35"/>
      <c r="T139" s="170" t="s">
        <v>20</v>
      </c>
      <c r="U139" s="42" t="s">
        <v>43</v>
      </c>
      <c r="V139" s="34"/>
      <c r="W139" s="171">
        <f>V139*K139</f>
        <v>0</v>
      </c>
      <c r="X139" s="171">
        <v>0</v>
      </c>
      <c r="Y139" s="171">
        <f>X139*K139</f>
        <v>0</v>
      </c>
      <c r="Z139" s="171">
        <v>0</v>
      </c>
      <c r="AA139" s="172">
        <f>Z139*K139</f>
        <v>0</v>
      </c>
      <c r="AR139" s="18" t="s">
        <v>178</v>
      </c>
      <c r="AT139" s="18" t="s">
        <v>175</v>
      </c>
      <c r="AU139" s="18" t="s">
        <v>85</v>
      </c>
      <c r="AY139" s="18" t="s">
        <v>150</v>
      </c>
      <c r="BE139" s="108">
        <f>IF(U139="základná",N139,0)</f>
        <v>0</v>
      </c>
      <c r="BF139" s="108">
        <f>IF(U139="znížená",N139,0)</f>
        <v>0</v>
      </c>
      <c r="BG139" s="108">
        <f>IF(U139="zákl. prenesená",N139,0)</f>
        <v>0</v>
      </c>
      <c r="BH139" s="108">
        <f>IF(U139="zníž. prenesená",N139,0)</f>
        <v>0</v>
      </c>
      <c r="BI139" s="108">
        <f>IF(U139="nulová",N139,0)</f>
        <v>0</v>
      </c>
      <c r="BJ139" s="18" t="s">
        <v>85</v>
      </c>
      <c r="BK139" s="173">
        <f>ROUND(L139*K139,3)</f>
        <v>0</v>
      </c>
      <c r="BL139" s="18" t="s">
        <v>155</v>
      </c>
      <c r="BM139" s="18" t="s">
        <v>179</v>
      </c>
    </row>
    <row r="140" spans="2:65" s="9" customFormat="1" ht="29.85" customHeight="1">
      <c r="B140" s="154"/>
      <c r="C140" s="155"/>
      <c r="D140" s="164" t="s">
        <v>117</v>
      </c>
      <c r="E140" s="164"/>
      <c r="F140" s="164"/>
      <c r="G140" s="164"/>
      <c r="H140" s="164"/>
      <c r="I140" s="164"/>
      <c r="J140" s="164"/>
      <c r="K140" s="164"/>
      <c r="L140" s="164"/>
      <c r="M140" s="164"/>
      <c r="N140" s="266">
        <f>BK140</f>
        <v>0</v>
      </c>
      <c r="O140" s="267"/>
      <c r="P140" s="267"/>
      <c r="Q140" s="267"/>
      <c r="R140" s="157"/>
      <c r="T140" s="158"/>
      <c r="U140" s="155"/>
      <c r="V140" s="155"/>
      <c r="W140" s="159">
        <f>SUM(W141:W142)</f>
        <v>0</v>
      </c>
      <c r="X140" s="155"/>
      <c r="Y140" s="159">
        <f>SUM(Y141:Y142)</f>
        <v>733.29606472124999</v>
      </c>
      <c r="Z140" s="155"/>
      <c r="AA140" s="160">
        <f>SUM(AA141:AA142)</f>
        <v>0</v>
      </c>
      <c r="AR140" s="161" t="s">
        <v>82</v>
      </c>
      <c r="AT140" s="162" t="s">
        <v>75</v>
      </c>
      <c r="AU140" s="162" t="s">
        <v>82</v>
      </c>
      <c r="AY140" s="161" t="s">
        <v>150</v>
      </c>
      <c r="BK140" s="163">
        <f>SUM(BK141:BK142)</f>
        <v>0</v>
      </c>
    </row>
    <row r="141" spans="2:65" s="1" customFormat="1" ht="25.5" customHeight="1">
      <c r="B141" s="33"/>
      <c r="C141" s="165" t="s">
        <v>180</v>
      </c>
      <c r="D141" s="165" t="s">
        <v>151</v>
      </c>
      <c r="E141" s="166" t="s">
        <v>181</v>
      </c>
      <c r="F141" s="251" t="s">
        <v>182</v>
      </c>
      <c r="G141" s="251"/>
      <c r="H141" s="251"/>
      <c r="I141" s="251"/>
      <c r="J141" s="167" t="s">
        <v>154</v>
      </c>
      <c r="K141" s="168">
        <v>770.14499999999998</v>
      </c>
      <c r="L141" s="252">
        <v>0</v>
      </c>
      <c r="M141" s="253"/>
      <c r="N141" s="254">
        <f>ROUND(L141*K141,3)</f>
        <v>0</v>
      </c>
      <c r="O141" s="254"/>
      <c r="P141" s="254"/>
      <c r="Q141" s="254"/>
      <c r="R141" s="35"/>
      <c r="T141" s="170" t="s">
        <v>20</v>
      </c>
      <c r="U141" s="42" t="s">
        <v>43</v>
      </c>
      <c r="V141" s="34"/>
      <c r="W141" s="171">
        <f>V141*K141</f>
        <v>0</v>
      </c>
      <c r="X141" s="171">
        <v>0.4108</v>
      </c>
      <c r="Y141" s="171">
        <f>X141*K141</f>
        <v>316.37556599999999</v>
      </c>
      <c r="Z141" s="171">
        <v>0</v>
      </c>
      <c r="AA141" s="172">
        <f>Z141*K141</f>
        <v>0</v>
      </c>
      <c r="AR141" s="18" t="s">
        <v>155</v>
      </c>
      <c r="AT141" s="18" t="s">
        <v>151</v>
      </c>
      <c r="AU141" s="18" t="s">
        <v>85</v>
      </c>
      <c r="AY141" s="18" t="s">
        <v>150</v>
      </c>
      <c r="BE141" s="108">
        <f>IF(U141="základná",N141,0)</f>
        <v>0</v>
      </c>
      <c r="BF141" s="108">
        <f>IF(U141="znížená",N141,0)</f>
        <v>0</v>
      </c>
      <c r="BG141" s="108">
        <f>IF(U141="zákl. prenesená",N141,0)</f>
        <v>0</v>
      </c>
      <c r="BH141" s="108">
        <f>IF(U141="zníž. prenesená",N141,0)</f>
        <v>0</v>
      </c>
      <c r="BI141" s="108">
        <f>IF(U141="nulová",N141,0)</f>
        <v>0</v>
      </c>
      <c r="BJ141" s="18" t="s">
        <v>85</v>
      </c>
      <c r="BK141" s="173">
        <f>ROUND(L141*K141,3)</f>
        <v>0</v>
      </c>
      <c r="BL141" s="18" t="s">
        <v>155</v>
      </c>
      <c r="BM141" s="18" t="s">
        <v>183</v>
      </c>
    </row>
    <row r="142" spans="2:65" s="1" customFormat="1" ht="38.25" customHeight="1">
      <c r="B142" s="33"/>
      <c r="C142" s="165" t="s">
        <v>184</v>
      </c>
      <c r="D142" s="165" t="s">
        <v>151</v>
      </c>
      <c r="E142" s="166" t="s">
        <v>185</v>
      </c>
      <c r="F142" s="251" t="s">
        <v>186</v>
      </c>
      <c r="G142" s="251"/>
      <c r="H142" s="251"/>
      <c r="I142" s="251"/>
      <c r="J142" s="167" t="s">
        <v>154</v>
      </c>
      <c r="K142" s="168">
        <v>770.14499999999998</v>
      </c>
      <c r="L142" s="252">
        <v>0</v>
      </c>
      <c r="M142" s="253"/>
      <c r="N142" s="254">
        <f>ROUND(L142*K142,3)</f>
        <v>0</v>
      </c>
      <c r="O142" s="254"/>
      <c r="P142" s="254"/>
      <c r="Q142" s="254"/>
      <c r="R142" s="35"/>
      <c r="T142" s="170" t="s">
        <v>20</v>
      </c>
      <c r="U142" s="42" t="s">
        <v>43</v>
      </c>
      <c r="V142" s="34"/>
      <c r="W142" s="171">
        <f>V142*K142</f>
        <v>0</v>
      </c>
      <c r="X142" s="171">
        <v>0.54135325000000001</v>
      </c>
      <c r="Y142" s="171">
        <f>X142*K142</f>
        <v>416.92049872125</v>
      </c>
      <c r="Z142" s="171">
        <v>0</v>
      </c>
      <c r="AA142" s="172">
        <f>Z142*K142</f>
        <v>0</v>
      </c>
      <c r="AR142" s="18" t="s">
        <v>155</v>
      </c>
      <c r="AT142" s="18" t="s">
        <v>151</v>
      </c>
      <c r="AU142" s="18" t="s">
        <v>85</v>
      </c>
      <c r="AY142" s="18" t="s">
        <v>150</v>
      </c>
      <c r="BE142" s="108">
        <f>IF(U142="základná",N142,0)</f>
        <v>0</v>
      </c>
      <c r="BF142" s="108">
        <f>IF(U142="znížená",N142,0)</f>
        <v>0</v>
      </c>
      <c r="BG142" s="108">
        <f>IF(U142="zákl. prenesená",N142,0)</f>
        <v>0</v>
      </c>
      <c r="BH142" s="108">
        <f>IF(U142="zníž. prenesená",N142,0)</f>
        <v>0</v>
      </c>
      <c r="BI142" s="108">
        <f>IF(U142="nulová",N142,0)</f>
        <v>0</v>
      </c>
      <c r="BJ142" s="18" t="s">
        <v>85</v>
      </c>
      <c r="BK142" s="173">
        <f>ROUND(L142*K142,3)</f>
        <v>0</v>
      </c>
      <c r="BL142" s="18" t="s">
        <v>155</v>
      </c>
      <c r="BM142" s="18" t="s">
        <v>187</v>
      </c>
    </row>
    <row r="143" spans="2:65" s="9" customFormat="1" ht="29.85" customHeight="1">
      <c r="B143" s="154"/>
      <c r="C143" s="155"/>
      <c r="D143" s="164" t="s">
        <v>118</v>
      </c>
      <c r="E143" s="164"/>
      <c r="F143" s="164"/>
      <c r="G143" s="164"/>
      <c r="H143" s="164"/>
      <c r="I143" s="164"/>
      <c r="J143" s="164"/>
      <c r="K143" s="164"/>
      <c r="L143" s="164"/>
      <c r="M143" s="164"/>
      <c r="N143" s="266">
        <f>BK143</f>
        <v>0</v>
      </c>
      <c r="O143" s="267"/>
      <c r="P143" s="267"/>
      <c r="Q143" s="267"/>
      <c r="R143" s="157"/>
      <c r="T143" s="158"/>
      <c r="U143" s="155"/>
      <c r="V143" s="155"/>
      <c r="W143" s="159">
        <f>SUM(W144:W156)</f>
        <v>0</v>
      </c>
      <c r="X143" s="155"/>
      <c r="Y143" s="159">
        <f>SUM(Y144:Y156)</f>
        <v>1.0639999999999998E-2</v>
      </c>
      <c r="Z143" s="155"/>
      <c r="AA143" s="160">
        <f>SUM(AA144:AA156)</f>
        <v>624.10159999999996</v>
      </c>
      <c r="AR143" s="161" t="s">
        <v>82</v>
      </c>
      <c r="AT143" s="162" t="s">
        <v>75</v>
      </c>
      <c r="AU143" s="162" t="s">
        <v>82</v>
      </c>
      <c r="AY143" s="161" t="s">
        <v>150</v>
      </c>
      <c r="BK143" s="163">
        <f>SUM(BK144:BK156)</f>
        <v>0</v>
      </c>
    </row>
    <row r="144" spans="2:65" s="1" customFormat="1" ht="51" customHeight="1">
      <c r="B144" s="33"/>
      <c r="C144" s="165" t="s">
        <v>188</v>
      </c>
      <c r="D144" s="165" t="s">
        <v>151</v>
      </c>
      <c r="E144" s="166" t="s">
        <v>189</v>
      </c>
      <c r="F144" s="251" t="s">
        <v>190</v>
      </c>
      <c r="G144" s="251"/>
      <c r="H144" s="251"/>
      <c r="I144" s="251"/>
      <c r="J144" s="167" t="s">
        <v>191</v>
      </c>
      <c r="K144" s="168">
        <v>76</v>
      </c>
      <c r="L144" s="252">
        <v>0</v>
      </c>
      <c r="M144" s="253"/>
      <c r="N144" s="254">
        <f t="shared" ref="N144:N156" si="5">ROUND(L144*K144,3)</f>
        <v>0</v>
      </c>
      <c r="O144" s="254"/>
      <c r="P144" s="254"/>
      <c r="Q144" s="254"/>
      <c r="R144" s="35"/>
      <c r="T144" s="170" t="s">
        <v>20</v>
      </c>
      <c r="U144" s="42" t="s">
        <v>43</v>
      </c>
      <c r="V144" s="34"/>
      <c r="W144" s="171">
        <f t="shared" ref="W144:W156" si="6">V144*K144</f>
        <v>0</v>
      </c>
      <c r="X144" s="171">
        <v>1.3999999999999999E-4</v>
      </c>
      <c r="Y144" s="171">
        <f t="shared" ref="Y144:Y156" si="7">X144*K144</f>
        <v>1.0639999999999998E-2</v>
      </c>
      <c r="Z144" s="171">
        <v>0</v>
      </c>
      <c r="AA144" s="172">
        <f t="shared" ref="AA144:AA156" si="8">Z144*K144</f>
        <v>0</v>
      </c>
      <c r="AR144" s="18" t="s">
        <v>155</v>
      </c>
      <c r="AT144" s="18" t="s">
        <v>151</v>
      </c>
      <c r="AU144" s="18" t="s">
        <v>85</v>
      </c>
      <c r="AY144" s="18" t="s">
        <v>150</v>
      </c>
      <c r="BE144" s="108">
        <f t="shared" ref="BE144:BE156" si="9">IF(U144="základná",N144,0)</f>
        <v>0</v>
      </c>
      <c r="BF144" s="108">
        <f t="shared" ref="BF144:BF156" si="10">IF(U144="znížená",N144,0)</f>
        <v>0</v>
      </c>
      <c r="BG144" s="108">
        <f t="shared" ref="BG144:BG156" si="11">IF(U144="zákl. prenesená",N144,0)</f>
        <v>0</v>
      </c>
      <c r="BH144" s="108">
        <f t="shared" ref="BH144:BH156" si="12">IF(U144="zníž. prenesená",N144,0)</f>
        <v>0</v>
      </c>
      <c r="BI144" s="108">
        <f t="shared" ref="BI144:BI156" si="13">IF(U144="nulová",N144,0)</f>
        <v>0</v>
      </c>
      <c r="BJ144" s="18" t="s">
        <v>85</v>
      </c>
      <c r="BK144" s="173">
        <f t="shared" ref="BK144:BK156" si="14">ROUND(L144*K144,3)</f>
        <v>0</v>
      </c>
      <c r="BL144" s="18" t="s">
        <v>155</v>
      </c>
      <c r="BM144" s="18" t="s">
        <v>192</v>
      </c>
    </row>
    <row r="145" spans="2:65" s="1" customFormat="1" ht="38.25" customHeight="1">
      <c r="B145" s="33"/>
      <c r="C145" s="165" t="s">
        <v>193</v>
      </c>
      <c r="D145" s="165" t="s">
        <v>151</v>
      </c>
      <c r="E145" s="166" t="s">
        <v>194</v>
      </c>
      <c r="F145" s="251" t="s">
        <v>195</v>
      </c>
      <c r="G145" s="251"/>
      <c r="H145" s="251"/>
      <c r="I145" s="251"/>
      <c r="J145" s="167" t="s">
        <v>164</v>
      </c>
      <c r="K145" s="168">
        <v>231.04400000000001</v>
      </c>
      <c r="L145" s="252">
        <v>0</v>
      </c>
      <c r="M145" s="253"/>
      <c r="N145" s="254">
        <f t="shared" si="5"/>
        <v>0</v>
      </c>
      <c r="O145" s="254"/>
      <c r="P145" s="254"/>
      <c r="Q145" s="254"/>
      <c r="R145" s="35"/>
      <c r="T145" s="170" t="s">
        <v>20</v>
      </c>
      <c r="U145" s="42" t="s">
        <v>43</v>
      </c>
      <c r="V145" s="34"/>
      <c r="W145" s="171">
        <f t="shared" si="6"/>
        <v>0</v>
      </c>
      <c r="X145" s="171">
        <v>0</v>
      </c>
      <c r="Y145" s="171">
        <f t="shared" si="7"/>
        <v>0</v>
      </c>
      <c r="Z145" s="171">
        <v>1.6</v>
      </c>
      <c r="AA145" s="172">
        <f t="shared" si="8"/>
        <v>369.67040000000003</v>
      </c>
      <c r="AR145" s="18" t="s">
        <v>155</v>
      </c>
      <c r="AT145" s="18" t="s">
        <v>151</v>
      </c>
      <c r="AU145" s="18" t="s">
        <v>85</v>
      </c>
      <c r="AY145" s="18" t="s">
        <v>150</v>
      </c>
      <c r="BE145" s="108">
        <f t="shared" si="9"/>
        <v>0</v>
      </c>
      <c r="BF145" s="108">
        <f t="shared" si="10"/>
        <v>0</v>
      </c>
      <c r="BG145" s="108">
        <f t="shared" si="11"/>
        <v>0</v>
      </c>
      <c r="BH145" s="108">
        <f t="shared" si="12"/>
        <v>0</v>
      </c>
      <c r="BI145" s="108">
        <f t="shared" si="13"/>
        <v>0</v>
      </c>
      <c r="BJ145" s="18" t="s">
        <v>85</v>
      </c>
      <c r="BK145" s="173">
        <f t="shared" si="14"/>
        <v>0</v>
      </c>
      <c r="BL145" s="18" t="s">
        <v>155</v>
      </c>
      <c r="BM145" s="18" t="s">
        <v>196</v>
      </c>
    </row>
    <row r="146" spans="2:65" s="1" customFormat="1" ht="38.25" customHeight="1">
      <c r="B146" s="33"/>
      <c r="C146" s="165" t="s">
        <v>197</v>
      </c>
      <c r="D146" s="165" t="s">
        <v>151</v>
      </c>
      <c r="E146" s="166" t="s">
        <v>198</v>
      </c>
      <c r="F146" s="251" t="s">
        <v>199</v>
      </c>
      <c r="G146" s="251"/>
      <c r="H146" s="251"/>
      <c r="I146" s="251"/>
      <c r="J146" s="167" t="s">
        <v>164</v>
      </c>
      <c r="K146" s="168">
        <v>115.52200000000001</v>
      </c>
      <c r="L146" s="252">
        <v>0</v>
      </c>
      <c r="M146" s="253"/>
      <c r="N146" s="254">
        <f t="shared" si="5"/>
        <v>0</v>
      </c>
      <c r="O146" s="254"/>
      <c r="P146" s="254"/>
      <c r="Q146" s="254"/>
      <c r="R146" s="35"/>
      <c r="T146" s="170" t="s">
        <v>20</v>
      </c>
      <c r="U146" s="42" t="s">
        <v>43</v>
      </c>
      <c r="V146" s="34"/>
      <c r="W146" s="171">
        <f t="shared" si="6"/>
        <v>0</v>
      </c>
      <c r="X146" s="171">
        <v>0</v>
      </c>
      <c r="Y146" s="171">
        <f t="shared" si="7"/>
        <v>0</v>
      </c>
      <c r="Z146" s="171">
        <v>2.2000000000000002</v>
      </c>
      <c r="AA146" s="172">
        <f t="shared" si="8"/>
        <v>254.14840000000004</v>
      </c>
      <c r="AR146" s="18" t="s">
        <v>155</v>
      </c>
      <c r="AT146" s="18" t="s">
        <v>151</v>
      </c>
      <c r="AU146" s="18" t="s">
        <v>85</v>
      </c>
      <c r="AY146" s="18" t="s">
        <v>150</v>
      </c>
      <c r="BE146" s="108">
        <f t="shared" si="9"/>
        <v>0</v>
      </c>
      <c r="BF146" s="108">
        <f t="shared" si="10"/>
        <v>0</v>
      </c>
      <c r="BG146" s="108">
        <f t="shared" si="11"/>
        <v>0</v>
      </c>
      <c r="BH146" s="108">
        <f t="shared" si="12"/>
        <v>0</v>
      </c>
      <c r="BI146" s="108">
        <f t="shared" si="13"/>
        <v>0</v>
      </c>
      <c r="BJ146" s="18" t="s">
        <v>85</v>
      </c>
      <c r="BK146" s="173">
        <f t="shared" si="14"/>
        <v>0</v>
      </c>
      <c r="BL146" s="18" t="s">
        <v>155</v>
      </c>
      <c r="BM146" s="18" t="s">
        <v>200</v>
      </c>
    </row>
    <row r="147" spans="2:65" s="1" customFormat="1" ht="25.5" customHeight="1">
      <c r="B147" s="33"/>
      <c r="C147" s="165" t="s">
        <v>201</v>
      </c>
      <c r="D147" s="165" t="s">
        <v>151</v>
      </c>
      <c r="E147" s="166" t="s">
        <v>202</v>
      </c>
      <c r="F147" s="251" t="s">
        <v>203</v>
      </c>
      <c r="G147" s="251"/>
      <c r="H147" s="251"/>
      <c r="I147" s="251"/>
      <c r="J147" s="167" t="s">
        <v>191</v>
      </c>
      <c r="K147" s="168">
        <v>2</v>
      </c>
      <c r="L147" s="252">
        <v>0</v>
      </c>
      <c r="M147" s="253"/>
      <c r="N147" s="254">
        <f t="shared" si="5"/>
        <v>0</v>
      </c>
      <c r="O147" s="254"/>
      <c r="P147" s="254"/>
      <c r="Q147" s="254"/>
      <c r="R147" s="35"/>
      <c r="T147" s="170" t="s">
        <v>20</v>
      </c>
      <c r="U147" s="42" t="s">
        <v>43</v>
      </c>
      <c r="V147" s="34"/>
      <c r="W147" s="171">
        <f t="shared" si="6"/>
        <v>0</v>
      </c>
      <c r="X147" s="171">
        <v>0</v>
      </c>
      <c r="Y147" s="171">
        <f t="shared" si="7"/>
        <v>0</v>
      </c>
      <c r="Z147" s="171">
        <v>1.2E-2</v>
      </c>
      <c r="AA147" s="172">
        <f t="shared" si="8"/>
        <v>2.4E-2</v>
      </c>
      <c r="AR147" s="18" t="s">
        <v>155</v>
      </c>
      <c r="AT147" s="18" t="s">
        <v>151</v>
      </c>
      <c r="AU147" s="18" t="s">
        <v>85</v>
      </c>
      <c r="AY147" s="18" t="s">
        <v>150</v>
      </c>
      <c r="BE147" s="108">
        <f t="shared" si="9"/>
        <v>0</v>
      </c>
      <c r="BF147" s="108">
        <f t="shared" si="10"/>
        <v>0</v>
      </c>
      <c r="BG147" s="108">
        <f t="shared" si="11"/>
        <v>0</v>
      </c>
      <c r="BH147" s="108">
        <f t="shared" si="12"/>
        <v>0</v>
      </c>
      <c r="BI147" s="108">
        <f t="shared" si="13"/>
        <v>0</v>
      </c>
      <c r="BJ147" s="18" t="s">
        <v>85</v>
      </c>
      <c r="BK147" s="173">
        <f t="shared" si="14"/>
        <v>0</v>
      </c>
      <c r="BL147" s="18" t="s">
        <v>155</v>
      </c>
      <c r="BM147" s="18" t="s">
        <v>204</v>
      </c>
    </row>
    <row r="148" spans="2:65" s="1" customFormat="1" ht="25.5" customHeight="1">
      <c r="B148" s="33"/>
      <c r="C148" s="165" t="s">
        <v>205</v>
      </c>
      <c r="D148" s="165" t="s">
        <v>151</v>
      </c>
      <c r="E148" s="166" t="s">
        <v>206</v>
      </c>
      <c r="F148" s="251" t="s">
        <v>207</v>
      </c>
      <c r="G148" s="251"/>
      <c r="H148" s="251"/>
      <c r="I148" s="251"/>
      <c r="J148" s="167" t="s">
        <v>208</v>
      </c>
      <c r="K148" s="168">
        <v>8.4</v>
      </c>
      <c r="L148" s="252">
        <v>0</v>
      </c>
      <c r="M148" s="253"/>
      <c r="N148" s="254">
        <f t="shared" si="5"/>
        <v>0</v>
      </c>
      <c r="O148" s="254"/>
      <c r="P148" s="254"/>
      <c r="Q148" s="254"/>
      <c r="R148" s="35"/>
      <c r="T148" s="170" t="s">
        <v>20</v>
      </c>
      <c r="U148" s="42" t="s">
        <v>43</v>
      </c>
      <c r="V148" s="34"/>
      <c r="W148" s="171">
        <f t="shared" si="6"/>
        <v>0</v>
      </c>
      <c r="X148" s="171">
        <v>0</v>
      </c>
      <c r="Y148" s="171">
        <f t="shared" si="7"/>
        <v>0</v>
      </c>
      <c r="Z148" s="171">
        <v>8.0000000000000002E-3</v>
      </c>
      <c r="AA148" s="172">
        <f t="shared" si="8"/>
        <v>6.720000000000001E-2</v>
      </c>
      <c r="AR148" s="18" t="s">
        <v>155</v>
      </c>
      <c r="AT148" s="18" t="s">
        <v>151</v>
      </c>
      <c r="AU148" s="18" t="s">
        <v>85</v>
      </c>
      <c r="AY148" s="18" t="s">
        <v>150</v>
      </c>
      <c r="BE148" s="108">
        <f t="shared" si="9"/>
        <v>0</v>
      </c>
      <c r="BF148" s="108">
        <f t="shared" si="10"/>
        <v>0</v>
      </c>
      <c r="BG148" s="108">
        <f t="shared" si="11"/>
        <v>0</v>
      </c>
      <c r="BH148" s="108">
        <f t="shared" si="12"/>
        <v>0</v>
      </c>
      <c r="BI148" s="108">
        <f t="shared" si="13"/>
        <v>0</v>
      </c>
      <c r="BJ148" s="18" t="s">
        <v>85</v>
      </c>
      <c r="BK148" s="173">
        <f t="shared" si="14"/>
        <v>0</v>
      </c>
      <c r="BL148" s="18" t="s">
        <v>155</v>
      </c>
      <c r="BM148" s="18" t="s">
        <v>209</v>
      </c>
    </row>
    <row r="149" spans="2:65" s="1" customFormat="1" ht="25.5" customHeight="1">
      <c r="B149" s="33"/>
      <c r="C149" s="165" t="s">
        <v>210</v>
      </c>
      <c r="D149" s="165" t="s">
        <v>151</v>
      </c>
      <c r="E149" s="166" t="s">
        <v>211</v>
      </c>
      <c r="F149" s="251" t="s">
        <v>212</v>
      </c>
      <c r="G149" s="251"/>
      <c r="H149" s="251"/>
      <c r="I149" s="251"/>
      <c r="J149" s="167" t="s">
        <v>208</v>
      </c>
      <c r="K149" s="168">
        <v>9.3000000000000007</v>
      </c>
      <c r="L149" s="252">
        <v>0</v>
      </c>
      <c r="M149" s="253"/>
      <c r="N149" s="254">
        <f t="shared" si="5"/>
        <v>0</v>
      </c>
      <c r="O149" s="254"/>
      <c r="P149" s="254"/>
      <c r="Q149" s="254"/>
      <c r="R149" s="35"/>
      <c r="T149" s="170" t="s">
        <v>20</v>
      </c>
      <c r="U149" s="42" t="s">
        <v>43</v>
      </c>
      <c r="V149" s="34"/>
      <c r="W149" s="171">
        <f t="shared" si="6"/>
        <v>0</v>
      </c>
      <c r="X149" s="171">
        <v>0</v>
      </c>
      <c r="Y149" s="171">
        <f t="shared" si="7"/>
        <v>0</v>
      </c>
      <c r="Z149" s="171">
        <v>1.2E-2</v>
      </c>
      <c r="AA149" s="172">
        <f t="shared" si="8"/>
        <v>0.1116</v>
      </c>
      <c r="AR149" s="18" t="s">
        <v>155</v>
      </c>
      <c r="AT149" s="18" t="s">
        <v>151</v>
      </c>
      <c r="AU149" s="18" t="s">
        <v>85</v>
      </c>
      <c r="AY149" s="18" t="s">
        <v>150</v>
      </c>
      <c r="BE149" s="108">
        <f t="shared" si="9"/>
        <v>0</v>
      </c>
      <c r="BF149" s="108">
        <f t="shared" si="10"/>
        <v>0</v>
      </c>
      <c r="BG149" s="108">
        <f t="shared" si="11"/>
        <v>0</v>
      </c>
      <c r="BH149" s="108">
        <f t="shared" si="12"/>
        <v>0</v>
      </c>
      <c r="BI149" s="108">
        <f t="shared" si="13"/>
        <v>0</v>
      </c>
      <c r="BJ149" s="18" t="s">
        <v>85</v>
      </c>
      <c r="BK149" s="173">
        <f t="shared" si="14"/>
        <v>0</v>
      </c>
      <c r="BL149" s="18" t="s">
        <v>155</v>
      </c>
      <c r="BM149" s="18" t="s">
        <v>213</v>
      </c>
    </row>
    <row r="150" spans="2:65" s="1" customFormat="1" ht="25.5" customHeight="1">
      <c r="B150" s="33"/>
      <c r="C150" s="165" t="s">
        <v>214</v>
      </c>
      <c r="D150" s="165" t="s">
        <v>151</v>
      </c>
      <c r="E150" s="166" t="s">
        <v>215</v>
      </c>
      <c r="F150" s="251" t="s">
        <v>216</v>
      </c>
      <c r="G150" s="251"/>
      <c r="H150" s="251"/>
      <c r="I150" s="251"/>
      <c r="J150" s="167" t="s">
        <v>191</v>
      </c>
      <c r="K150" s="168">
        <v>1</v>
      </c>
      <c r="L150" s="252">
        <v>0</v>
      </c>
      <c r="M150" s="253"/>
      <c r="N150" s="254">
        <f t="shared" si="5"/>
        <v>0</v>
      </c>
      <c r="O150" s="254"/>
      <c r="P150" s="254"/>
      <c r="Q150" s="254"/>
      <c r="R150" s="35"/>
      <c r="T150" s="170" t="s">
        <v>20</v>
      </c>
      <c r="U150" s="42" t="s">
        <v>43</v>
      </c>
      <c r="V150" s="34"/>
      <c r="W150" s="171">
        <f t="shared" si="6"/>
        <v>0</v>
      </c>
      <c r="X150" s="171">
        <v>0</v>
      </c>
      <c r="Y150" s="171">
        <f t="shared" si="7"/>
        <v>0</v>
      </c>
      <c r="Z150" s="171">
        <v>0.08</v>
      </c>
      <c r="AA150" s="172">
        <f t="shared" si="8"/>
        <v>0.08</v>
      </c>
      <c r="AR150" s="18" t="s">
        <v>155</v>
      </c>
      <c r="AT150" s="18" t="s">
        <v>151</v>
      </c>
      <c r="AU150" s="18" t="s">
        <v>85</v>
      </c>
      <c r="AY150" s="18" t="s">
        <v>150</v>
      </c>
      <c r="BE150" s="108">
        <f t="shared" si="9"/>
        <v>0</v>
      </c>
      <c r="BF150" s="108">
        <f t="shared" si="10"/>
        <v>0</v>
      </c>
      <c r="BG150" s="108">
        <f t="shared" si="11"/>
        <v>0</v>
      </c>
      <c r="BH150" s="108">
        <f t="shared" si="12"/>
        <v>0</v>
      </c>
      <c r="BI150" s="108">
        <f t="shared" si="13"/>
        <v>0</v>
      </c>
      <c r="BJ150" s="18" t="s">
        <v>85</v>
      </c>
      <c r="BK150" s="173">
        <f t="shared" si="14"/>
        <v>0</v>
      </c>
      <c r="BL150" s="18" t="s">
        <v>155</v>
      </c>
      <c r="BM150" s="18" t="s">
        <v>217</v>
      </c>
    </row>
    <row r="151" spans="2:65" s="1" customFormat="1" ht="38.25" customHeight="1">
      <c r="B151" s="33"/>
      <c r="C151" s="165" t="s">
        <v>218</v>
      </c>
      <c r="D151" s="165" t="s">
        <v>151</v>
      </c>
      <c r="E151" s="166" t="s">
        <v>219</v>
      </c>
      <c r="F151" s="251" t="s">
        <v>220</v>
      </c>
      <c r="G151" s="251"/>
      <c r="H151" s="251"/>
      <c r="I151" s="251"/>
      <c r="J151" s="167" t="s">
        <v>169</v>
      </c>
      <c r="K151" s="168">
        <v>624.10199999999998</v>
      </c>
      <c r="L151" s="252">
        <v>0</v>
      </c>
      <c r="M151" s="253"/>
      <c r="N151" s="254">
        <f t="shared" si="5"/>
        <v>0</v>
      </c>
      <c r="O151" s="254"/>
      <c r="P151" s="254"/>
      <c r="Q151" s="254"/>
      <c r="R151" s="35"/>
      <c r="T151" s="170" t="s">
        <v>20</v>
      </c>
      <c r="U151" s="42" t="s">
        <v>43</v>
      </c>
      <c r="V151" s="34"/>
      <c r="W151" s="171">
        <f t="shared" si="6"/>
        <v>0</v>
      </c>
      <c r="X151" s="171">
        <v>0</v>
      </c>
      <c r="Y151" s="171">
        <f t="shared" si="7"/>
        <v>0</v>
      </c>
      <c r="Z151" s="171">
        <v>0</v>
      </c>
      <c r="AA151" s="172">
        <f t="shared" si="8"/>
        <v>0</v>
      </c>
      <c r="AR151" s="18" t="s">
        <v>155</v>
      </c>
      <c r="AT151" s="18" t="s">
        <v>151</v>
      </c>
      <c r="AU151" s="18" t="s">
        <v>85</v>
      </c>
      <c r="AY151" s="18" t="s">
        <v>150</v>
      </c>
      <c r="BE151" s="108">
        <f t="shared" si="9"/>
        <v>0</v>
      </c>
      <c r="BF151" s="108">
        <f t="shared" si="10"/>
        <v>0</v>
      </c>
      <c r="BG151" s="108">
        <f t="shared" si="11"/>
        <v>0</v>
      </c>
      <c r="BH151" s="108">
        <f t="shared" si="12"/>
        <v>0</v>
      </c>
      <c r="BI151" s="108">
        <f t="shared" si="13"/>
        <v>0</v>
      </c>
      <c r="BJ151" s="18" t="s">
        <v>85</v>
      </c>
      <c r="BK151" s="173">
        <f t="shared" si="14"/>
        <v>0</v>
      </c>
      <c r="BL151" s="18" t="s">
        <v>155</v>
      </c>
      <c r="BM151" s="18" t="s">
        <v>221</v>
      </c>
    </row>
    <row r="152" spans="2:65" s="1" customFormat="1" ht="25.5" customHeight="1">
      <c r="B152" s="33"/>
      <c r="C152" s="165" t="s">
        <v>222</v>
      </c>
      <c r="D152" s="165" t="s">
        <v>151</v>
      </c>
      <c r="E152" s="166" t="s">
        <v>223</v>
      </c>
      <c r="F152" s="251" t="s">
        <v>224</v>
      </c>
      <c r="G152" s="251"/>
      <c r="H152" s="251"/>
      <c r="I152" s="251"/>
      <c r="J152" s="167" t="s">
        <v>169</v>
      </c>
      <c r="K152" s="168">
        <v>624.00400000000002</v>
      </c>
      <c r="L152" s="252">
        <v>0</v>
      </c>
      <c r="M152" s="253"/>
      <c r="N152" s="254">
        <f t="shared" si="5"/>
        <v>0</v>
      </c>
      <c r="O152" s="254"/>
      <c r="P152" s="254"/>
      <c r="Q152" s="254"/>
      <c r="R152" s="35"/>
      <c r="T152" s="170" t="s">
        <v>20</v>
      </c>
      <c r="U152" s="42" t="s">
        <v>43</v>
      </c>
      <c r="V152" s="34"/>
      <c r="W152" s="171">
        <f t="shared" si="6"/>
        <v>0</v>
      </c>
      <c r="X152" s="171">
        <v>0</v>
      </c>
      <c r="Y152" s="171">
        <f t="shared" si="7"/>
        <v>0</v>
      </c>
      <c r="Z152" s="171">
        <v>0</v>
      </c>
      <c r="AA152" s="172">
        <f t="shared" si="8"/>
        <v>0</v>
      </c>
      <c r="AR152" s="18" t="s">
        <v>155</v>
      </c>
      <c r="AT152" s="18" t="s">
        <v>151</v>
      </c>
      <c r="AU152" s="18" t="s">
        <v>85</v>
      </c>
      <c r="AY152" s="18" t="s">
        <v>150</v>
      </c>
      <c r="BE152" s="108">
        <f t="shared" si="9"/>
        <v>0</v>
      </c>
      <c r="BF152" s="108">
        <f t="shared" si="10"/>
        <v>0</v>
      </c>
      <c r="BG152" s="108">
        <f t="shared" si="11"/>
        <v>0</v>
      </c>
      <c r="BH152" s="108">
        <f t="shared" si="12"/>
        <v>0</v>
      </c>
      <c r="BI152" s="108">
        <f t="shared" si="13"/>
        <v>0</v>
      </c>
      <c r="BJ152" s="18" t="s">
        <v>85</v>
      </c>
      <c r="BK152" s="173">
        <f t="shared" si="14"/>
        <v>0</v>
      </c>
      <c r="BL152" s="18" t="s">
        <v>155</v>
      </c>
      <c r="BM152" s="18" t="s">
        <v>225</v>
      </c>
    </row>
    <row r="153" spans="2:65" s="1" customFormat="1" ht="25.5" customHeight="1">
      <c r="B153" s="33"/>
      <c r="C153" s="165" t="s">
        <v>226</v>
      </c>
      <c r="D153" s="165" t="s">
        <v>151</v>
      </c>
      <c r="E153" s="166" t="s">
        <v>227</v>
      </c>
      <c r="F153" s="251" t="s">
        <v>228</v>
      </c>
      <c r="G153" s="251"/>
      <c r="H153" s="251"/>
      <c r="I153" s="251"/>
      <c r="J153" s="167" t="s">
        <v>169</v>
      </c>
      <c r="K153" s="168">
        <v>8736.0560000000005</v>
      </c>
      <c r="L153" s="252">
        <v>0</v>
      </c>
      <c r="M153" s="253"/>
      <c r="N153" s="254">
        <f t="shared" si="5"/>
        <v>0</v>
      </c>
      <c r="O153" s="254"/>
      <c r="P153" s="254"/>
      <c r="Q153" s="254"/>
      <c r="R153" s="35"/>
      <c r="T153" s="170" t="s">
        <v>20</v>
      </c>
      <c r="U153" s="42" t="s">
        <v>43</v>
      </c>
      <c r="V153" s="34"/>
      <c r="W153" s="171">
        <f t="shared" si="6"/>
        <v>0</v>
      </c>
      <c r="X153" s="171">
        <v>0</v>
      </c>
      <c r="Y153" s="171">
        <f t="shared" si="7"/>
        <v>0</v>
      </c>
      <c r="Z153" s="171">
        <v>0</v>
      </c>
      <c r="AA153" s="172">
        <f t="shared" si="8"/>
        <v>0</v>
      </c>
      <c r="AR153" s="18" t="s">
        <v>155</v>
      </c>
      <c r="AT153" s="18" t="s">
        <v>151</v>
      </c>
      <c r="AU153" s="18" t="s">
        <v>85</v>
      </c>
      <c r="AY153" s="18" t="s">
        <v>150</v>
      </c>
      <c r="BE153" s="108">
        <f t="shared" si="9"/>
        <v>0</v>
      </c>
      <c r="BF153" s="108">
        <f t="shared" si="10"/>
        <v>0</v>
      </c>
      <c r="BG153" s="108">
        <f t="shared" si="11"/>
        <v>0</v>
      </c>
      <c r="BH153" s="108">
        <f t="shared" si="12"/>
        <v>0</v>
      </c>
      <c r="BI153" s="108">
        <f t="shared" si="13"/>
        <v>0</v>
      </c>
      <c r="BJ153" s="18" t="s">
        <v>85</v>
      </c>
      <c r="BK153" s="173">
        <f t="shared" si="14"/>
        <v>0</v>
      </c>
      <c r="BL153" s="18" t="s">
        <v>155</v>
      </c>
      <c r="BM153" s="18" t="s">
        <v>229</v>
      </c>
    </row>
    <row r="154" spans="2:65" s="1" customFormat="1" ht="25.5" customHeight="1">
      <c r="B154" s="33"/>
      <c r="C154" s="165" t="s">
        <v>230</v>
      </c>
      <c r="D154" s="165" t="s">
        <v>151</v>
      </c>
      <c r="E154" s="166" t="s">
        <v>231</v>
      </c>
      <c r="F154" s="251" t="s">
        <v>232</v>
      </c>
      <c r="G154" s="251"/>
      <c r="H154" s="251"/>
      <c r="I154" s="251"/>
      <c r="J154" s="167" t="s">
        <v>169</v>
      </c>
      <c r="K154" s="168">
        <v>624.00400000000002</v>
      </c>
      <c r="L154" s="252">
        <v>0</v>
      </c>
      <c r="M154" s="253"/>
      <c r="N154" s="254">
        <f t="shared" si="5"/>
        <v>0</v>
      </c>
      <c r="O154" s="254"/>
      <c r="P154" s="254"/>
      <c r="Q154" s="254"/>
      <c r="R154" s="35"/>
      <c r="T154" s="170" t="s">
        <v>20</v>
      </c>
      <c r="U154" s="42" t="s">
        <v>43</v>
      </c>
      <c r="V154" s="34"/>
      <c r="W154" s="171">
        <f t="shared" si="6"/>
        <v>0</v>
      </c>
      <c r="X154" s="171">
        <v>0</v>
      </c>
      <c r="Y154" s="171">
        <f t="shared" si="7"/>
        <v>0</v>
      </c>
      <c r="Z154" s="171">
        <v>0</v>
      </c>
      <c r="AA154" s="172">
        <f t="shared" si="8"/>
        <v>0</v>
      </c>
      <c r="AR154" s="18" t="s">
        <v>155</v>
      </c>
      <c r="AT154" s="18" t="s">
        <v>151</v>
      </c>
      <c r="AU154" s="18" t="s">
        <v>85</v>
      </c>
      <c r="AY154" s="18" t="s">
        <v>150</v>
      </c>
      <c r="BE154" s="108">
        <f t="shared" si="9"/>
        <v>0</v>
      </c>
      <c r="BF154" s="108">
        <f t="shared" si="10"/>
        <v>0</v>
      </c>
      <c r="BG154" s="108">
        <f t="shared" si="11"/>
        <v>0</v>
      </c>
      <c r="BH154" s="108">
        <f t="shared" si="12"/>
        <v>0</v>
      </c>
      <c r="BI154" s="108">
        <f t="shared" si="13"/>
        <v>0</v>
      </c>
      <c r="BJ154" s="18" t="s">
        <v>85</v>
      </c>
      <c r="BK154" s="173">
        <f t="shared" si="14"/>
        <v>0</v>
      </c>
      <c r="BL154" s="18" t="s">
        <v>155</v>
      </c>
      <c r="BM154" s="18" t="s">
        <v>233</v>
      </c>
    </row>
    <row r="155" spans="2:65" s="1" customFormat="1" ht="25.5" customHeight="1">
      <c r="B155" s="33"/>
      <c r="C155" s="165" t="s">
        <v>234</v>
      </c>
      <c r="D155" s="165" t="s">
        <v>151</v>
      </c>
      <c r="E155" s="166" t="s">
        <v>235</v>
      </c>
      <c r="F155" s="251" t="s">
        <v>236</v>
      </c>
      <c r="G155" s="251"/>
      <c r="H155" s="251"/>
      <c r="I155" s="251"/>
      <c r="J155" s="167" t="s">
        <v>169</v>
      </c>
      <c r="K155" s="168">
        <v>624.00400000000002</v>
      </c>
      <c r="L155" s="252">
        <v>0</v>
      </c>
      <c r="M155" s="253"/>
      <c r="N155" s="254">
        <f t="shared" si="5"/>
        <v>0</v>
      </c>
      <c r="O155" s="254"/>
      <c r="P155" s="254"/>
      <c r="Q155" s="254"/>
      <c r="R155" s="35"/>
      <c r="T155" s="170" t="s">
        <v>20</v>
      </c>
      <c r="U155" s="42" t="s">
        <v>43</v>
      </c>
      <c r="V155" s="34"/>
      <c r="W155" s="171">
        <f t="shared" si="6"/>
        <v>0</v>
      </c>
      <c r="X155" s="171">
        <v>0</v>
      </c>
      <c r="Y155" s="171">
        <f t="shared" si="7"/>
        <v>0</v>
      </c>
      <c r="Z155" s="171">
        <v>0</v>
      </c>
      <c r="AA155" s="172">
        <f t="shared" si="8"/>
        <v>0</v>
      </c>
      <c r="AR155" s="18" t="s">
        <v>155</v>
      </c>
      <c r="AT155" s="18" t="s">
        <v>151</v>
      </c>
      <c r="AU155" s="18" t="s">
        <v>85</v>
      </c>
      <c r="AY155" s="18" t="s">
        <v>150</v>
      </c>
      <c r="BE155" s="108">
        <f t="shared" si="9"/>
        <v>0</v>
      </c>
      <c r="BF155" s="108">
        <f t="shared" si="10"/>
        <v>0</v>
      </c>
      <c r="BG155" s="108">
        <f t="shared" si="11"/>
        <v>0</v>
      </c>
      <c r="BH155" s="108">
        <f t="shared" si="12"/>
        <v>0</v>
      </c>
      <c r="BI155" s="108">
        <f t="shared" si="13"/>
        <v>0</v>
      </c>
      <c r="BJ155" s="18" t="s">
        <v>85</v>
      </c>
      <c r="BK155" s="173">
        <f t="shared" si="14"/>
        <v>0</v>
      </c>
      <c r="BL155" s="18" t="s">
        <v>155</v>
      </c>
      <c r="BM155" s="18" t="s">
        <v>237</v>
      </c>
    </row>
    <row r="156" spans="2:65" s="1" customFormat="1" ht="25.5" customHeight="1">
      <c r="B156" s="33"/>
      <c r="C156" s="165" t="s">
        <v>238</v>
      </c>
      <c r="D156" s="165" t="s">
        <v>151</v>
      </c>
      <c r="E156" s="166" t="s">
        <v>239</v>
      </c>
      <c r="F156" s="251" t="s">
        <v>240</v>
      </c>
      <c r="G156" s="251"/>
      <c r="H156" s="251"/>
      <c r="I156" s="251"/>
      <c r="J156" s="167" t="s">
        <v>169</v>
      </c>
      <c r="K156" s="168">
        <v>624.00400000000002</v>
      </c>
      <c r="L156" s="252">
        <v>0</v>
      </c>
      <c r="M156" s="253"/>
      <c r="N156" s="254">
        <f t="shared" si="5"/>
        <v>0</v>
      </c>
      <c r="O156" s="254"/>
      <c r="P156" s="254"/>
      <c r="Q156" s="254"/>
      <c r="R156" s="35"/>
      <c r="T156" s="170" t="s">
        <v>20</v>
      </c>
      <c r="U156" s="42" t="s">
        <v>43</v>
      </c>
      <c r="V156" s="34"/>
      <c r="W156" s="171">
        <f t="shared" si="6"/>
        <v>0</v>
      </c>
      <c r="X156" s="171">
        <v>0</v>
      </c>
      <c r="Y156" s="171">
        <f t="shared" si="7"/>
        <v>0</v>
      </c>
      <c r="Z156" s="171">
        <v>0</v>
      </c>
      <c r="AA156" s="172">
        <f t="shared" si="8"/>
        <v>0</v>
      </c>
      <c r="AR156" s="18" t="s">
        <v>155</v>
      </c>
      <c r="AT156" s="18" t="s">
        <v>151</v>
      </c>
      <c r="AU156" s="18" t="s">
        <v>85</v>
      </c>
      <c r="AY156" s="18" t="s">
        <v>150</v>
      </c>
      <c r="BE156" s="108">
        <f t="shared" si="9"/>
        <v>0</v>
      </c>
      <c r="BF156" s="108">
        <f t="shared" si="10"/>
        <v>0</v>
      </c>
      <c r="BG156" s="108">
        <f t="shared" si="11"/>
        <v>0</v>
      </c>
      <c r="BH156" s="108">
        <f t="shared" si="12"/>
        <v>0</v>
      </c>
      <c r="BI156" s="108">
        <f t="shared" si="13"/>
        <v>0</v>
      </c>
      <c r="BJ156" s="18" t="s">
        <v>85</v>
      </c>
      <c r="BK156" s="173">
        <f t="shared" si="14"/>
        <v>0</v>
      </c>
      <c r="BL156" s="18" t="s">
        <v>155</v>
      </c>
      <c r="BM156" s="18" t="s">
        <v>241</v>
      </c>
    </row>
    <row r="157" spans="2:65" s="9" customFormat="1" ht="29.85" customHeight="1">
      <c r="B157" s="154"/>
      <c r="C157" s="155"/>
      <c r="D157" s="164" t="s">
        <v>119</v>
      </c>
      <c r="E157" s="164"/>
      <c r="F157" s="164"/>
      <c r="G157" s="164"/>
      <c r="H157" s="164"/>
      <c r="I157" s="164"/>
      <c r="J157" s="164"/>
      <c r="K157" s="164"/>
      <c r="L157" s="164"/>
      <c r="M157" s="164"/>
      <c r="N157" s="266">
        <f>BK157</f>
        <v>0</v>
      </c>
      <c r="O157" s="267"/>
      <c r="P157" s="267"/>
      <c r="Q157" s="267"/>
      <c r="R157" s="157"/>
      <c r="T157" s="158"/>
      <c r="U157" s="155"/>
      <c r="V157" s="155"/>
      <c r="W157" s="159">
        <f>W158</f>
        <v>0</v>
      </c>
      <c r="X157" s="155"/>
      <c r="Y157" s="159">
        <f>Y158</f>
        <v>0</v>
      </c>
      <c r="Z157" s="155"/>
      <c r="AA157" s="160">
        <f>AA158</f>
        <v>0</v>
      </c>
      <c r="AR157" s="161" t="s">
        <v>82</v>
      </c>
      <c r="AT157" s="162" t="s">
        <v>75</v>
      </c>
      <c r="AU157" s="162" t="s">
        <v>82</v>
      </c>
      <c r="AY157" s="161" t="s">
        <v>150</v>
      </c>
      <c r="BK157" s="163">
        <f>BK158</f>
        <v>0</v>
      </c>
    </row>
    <row r="158" spans="2:65" s="1" customFormat="1" ht="38.25" customHeight="1">
      <c r="B158" s="33"/>
      <c r="C158" s="165" t="s">
        <v>242</v>
      </c>
      <c r="D158" s="165" t="s">
        <v>151</v>
      </c>
      <c r="E158" s="166" t="s">
        <v>243</v>
      </c>
      <c r="F158" s="251" t="s">
        <v>244</v>
      </c>
      <c r="G158" s="251"/>
      <c r="H158" s="251"/>
      <c r="I158" s="251"/>
      <c r="J158" s="167" t="s">
        <v>169</v>
      </c>
      <c r="K158" s="168">
        <v>766.77200000000005</v>
      </c>
      <c r="L158" s="252">
        <v>0</v>
      </c>
      <c r="M158" s="253"/>
      <c r="N158" s="254">
        <f>ROUND(L158*K158,3)</f>
        <v>0</v>
      </c>
      <c r="O158" s="254"/>
      <c r="P158" s="254"/>
      <c r="Q158" s="254"/>
      <c r="R158" s="35"/>
      <c r="T158" s="170" t="s">
        <v>20</v>
      </c>
      <c r="U158" s="42" t="s">
        <v>43</v>
      </c>
      <c r="V158" s="34"/>
      <c r="W158" s="171">
        <f>V158*K158</f>
        <v>0</v>
      </c>
      <c r="X158" s="171">
        <v>0</v>
      </c>
      <c r="Y158" s="171">
        <f>X158*K158</f>
        <v>0</v>
      </c>
      <c r="Z158" s="171">
        <v>0</v>
      </c>
      <c r="AA158" s="172">
        <f>Z158*K158</f>
        <v>0</v>
      </c>
      <c r="AR158" s="18" t="s">
        <v>155</v>
      </c>
      <c r="AT158" s="18" t="s">
        <v>151</v>
      </c>
      <c r="AU158" s="18" t="s">
        <v>85</v>
      </c>
      <c r="AY158" s="18" t="s">
        <v>150</v>
      </c>
      <c r="BE158" s="108">
        <f>IF(U158="základná",N158,0)</f>
        <v>0</v>
      </c>
      <c r="BF158" s="108">
        <f>IF(U158="znížená",N158,0)</f>
        <v>0</v>
      </c>
      <c r="BG158" s="108">
        <f>IF(U158="zákl. prenesená",N158,0)</f>
        <v>0</v>
      </c>
      <c r="BH158" s="108">
        <f>IF(U158="zníž. prenesená",N158,0)</f>
        <v>0</v>
      </c>
      <c r="BI158" s="108">
        <f>IF(U158="nulová",N158,0)</f>
        <v>0</v>
      </c>
      <c r="BJ158" s="18" t="s">
        <v>85</v>
      </c>
      <c r="BK158" s="173">
        <f>ROUND(L158*K158,3)</f>
        <v>0</v>
      </c>
      <c r="BL158" s="18" t="s">
        <v>155</v>
      </c>
      <c r="BM158" s="18" t="s">
        <v>245</v>
      </c>
    </row>
    <row r="159" spans="2:65" s="9" customFormat="1" ht="37.35" customHeight="1">
      <c r="B159" s="154"/>
      <c r="C159" s="155"/>
      <c r="D159" s="156" t="s">
        <v>120</v>
      </c>
      <c r="E159" s="156"/>
      <c r="F159" s="156"/>
      <c r="G159" s="156"/>
      <c r="H159" s="156"/>
      <c r="I159" s="156"/>
      <c r="J159" s="156"/>
      <c r="K159" s="156"/>
      <c r="L159" s="156"/>
      <c r="M159" s="156"/>
      <c r="N159" s="268">
        <f>BK159</f>
        <v>0</v>
      </c>
      <c r="O159" s="269"/>
      <c r="P159" s="269"/>
      <c r="Q159" s="269"/>
      <c r="R159" s="157"/>
      <c r="T159" s="158"/>
      <c r="U159" s="155"/>
      <c r="V159" s="155"/>
      <c r="W159" s="159">
        <f>W160+W164+W169+W172+W180</f>
        <v>0</v>
      </c>
      <c r="X159" s="155"/>
      <c r="Y159" s="159">
        <f>Y160+Y164+Y169+Y172+Y180</f>
        <v>8.0596465905340011</v>
      </c>
      <c r="Z159" s="155"/>
      <c r="AA159" s="160">
        <f>AA160+AA164+AA169+AA172+AA180</f>
        <v>0</v>
      </c>
      <c r="AR159" s="161" t="s">
        <v>85</v>
      </c>
      <c r="AT159" s="162" t="s">
        <v>75</v>
      </c>
      <c r="AU159" s="162" t="s">
        <v>76</v>
      </c>
      <c r="AY159" s="161" t="s">
        <v>150</v>
      </c>
      <c r="BK159" s="163">
        <f>BK160+BK164+BK169+BK172+BK180</f>
        <v>0</v>
      </c>
    </row>
    <row r="160" spans="2:65" s="9" customFormat="1" ht="19.899999999999999" customHeight="1">
      <c r="B160" s="154"/>
      <c r="C160" s="155"/>
      <c r="D160" s="164" t="s">
        <v>121</v>
      </c>
      <c r="E160" s="164"/>
      <c r="F160" s="164"/>
      <c r="G160" s="164"/>
      <c r="H160" s="164"/>
      <c r="I160" s="164"/>
      <c r="J160" s="164"/>
      <c r="K160" s="164"/>
      <c r="L160" s="164"/>
      <c r="M160" s="164"/>
      <c r="N160" s="264">
        <f>BK160</f>
        <v>0</v>
      </c>
      <c r="O160" s="265"/>
      <c r="P160" s="265"/>
      <c r="Q160" s="265"/>
      <c r="R160" s="157"/>
      <c r="T160" s="158"/>
      <c r="U160" s="155"/>
      <c r="V160" s="155"/>
      <c r="W160" s="159">
        <f>SUM(W161:W163)</f>
        <v>0</v>
      </c>
      <c r="X160" s="155"/>
      <c r="Y160" s="159">
        <f>SUM(Y161:Y163)</f>
        <v>0</v>
      </c>
      <c r="Z160" s="155"/>
      <c r="AA160" s="160">
        <f>SUM(AA161:AA163)</f>
        <v>0</v>
      </c>
      <c r="AR160" s="161" t="s">
        <v>85</v>
      </c>
      <c r="AT160" s="162" t="s">
        <v>75</v>
      </c>
      <c r="AU160" s="162" t="s">
        <v>82</v>
      </c>
      <c r="AY160" s="161" t="s">
        <v>150</v>
      </c>
      <c r="BK160" s="163">
        <f>SUM(BK161:BK163)</f>
        <v>0</v>
      </c>
    </row>
    <row r="161" spans="2:65" s="1" customFormat="1" ht="38.25" customHeight="1">
      <c r="B161" s="33"/>
      <c r="C161" s="165" t="s">
        <v>246</v>
      </c>
      <c r="D161" s="165" t="s">
        <v>151</v>
      </c>
      <c r="E161" s="166" t="s">
        <v>247</v>
      </c>
      <c r="F161" s="251" t="s">
        <v>248</v>
      </c>
      <c r="G161" s="251"/>
      <c r="H161" s="251"/>
      <c r="I161" s="251"/>
      <c r="J161" s="167" t="s">
        <v>154</v>
      </c>
      <c r="K161" s="168">
        <v>470.02499999999998</v>
      </c>
      <c r="L161" s="252">
        <v>0</v>
      </c>
      <c r="M161" s="253"/>
      <c r="N161" s="254">
        <f>ROUND(L161*K161,3)</f>
        <v>0</v>
      </c>
      <c r="O161" s="254"/>
      <c r="P161" s="254"/>
      <c r="Q161" s="254"/>
      <c r="R161" s="35"/>
      <c r="T161" s="170" t="s">
        <v>20</v>
      </c>
      <c r="U161" s="42" t="s">
        <v>43</v>
      </c>
      <c r="V161" s="34"/>
      <c r="W161" s="171">
        <f>V161*K161</f>
        <v>0</v>
      </c>
      <c r="X161" s="171">
        <v>0</v>
      </c>
      <c r="Y161" s="171">
        <f>X161*K161</f>
        <v>0</v>
      </c>
      <c r="Z161" s="171">
        <v>0</v>
      </c>
      <c r="AA161" s="172">
        <f>Z161*K161</f>
        <v>0</v>
      </c>
      <c r="AR161" s="18" t="s">
        <v>249</v>
      </c>
      <c r="AT161" s="18" t="s">
        <v>151</v>
      </c>
      <c r="AU161" s="18" t="s">
        <v>85</v>
      </c>
      <c r="AY161" s="18" t="s">
        <v>150</v>
      </c>
      <c r="BE161" s="108">
        <f>IF(U161="základná",N161,0)</f>
        <v>0</v>
      </c>
      <c r="BF161" s="108">
        <f>IF(U161="znížená",N161,0)</f>
        <v>0</v>
      </c>
      <c r="BG161" s="108">
        <f>IF(U161="zákl. prenesená",N161,0)</f>
        <v>0</v>
      </c>
      <c r="BH161" s="108">
        <f>IF(U161="zníž. prenesená",N161,0)</f>
        <v>0</v>
      </c>
      <c r="BI161" s="108">
        <f>IF(U161="nulová",N161,0)</f>
        <v>0</v>
      </c>
      <c r="BJ161" s="18" t="s">
        <v>85</v>
      </c>
      <c r="BK161" s="173">
        <f>ROUND(L161*K161,3)</f>
        <v>0</v>
      </c>
      <c r="BL161" s="18" t="s">
        <v>249</v>
      </c>
      <c r="BM161" s="18" t="s">
        <v>250</v>
      </c>
    </row>
    <row r="162" spans="2:65" s="1" customFormat="1" ht="16.5" customHeight="1">
      <c r="B162" s="33"/>
      <c r="C162" s="174" t="s">
        <v>251</v>
      </c>
      <c r="D162" s="174" t="s">
        <v>175</v>
      </c>
      <c r="E162" s="175" t="s">
        <v>252</v>
      </c>
      <c r="F162" s="255" t="s">
        <v>253</v>
      </c>
      <c r="G162" s="255"/>
      <c r="H162" s="255"/>
      <c r="I162" s="255"/>
      <c r="J162" s="176" t="s">
        <v>154</v>
      </c>
      <c r="K162" s="177">
        <v>484.12599999999998</v>
      </c>
      <c r="L162" s="256">
        <v>0</v>
      </c>
      <c r="M162" s="257"/>
      <c r="N162" s="258">
        <f>ROUND(L162*K162,3)</f>
        <v>0</v>
      </c>
      <c r="O162" s="254"/>
      <c r="P162" s="254"/>
      <c r="Q162" s="254"/>
      <c r="R162" s="35"/>
      <c r="T162" s="170" t="s">
        <v>20</v>
      </c>
      <c r="U162" s="42" t="s">
        <v>43</v>
      </c>
      <c r="V162" s="34"/>
      <c r="W162" s="171">
        <f>V162*K162</f>
        <v>0</v>
      </c>
      <c r="X162" s="171">
        <v>0</v>
      </c>
      <c r="Y162" s="171">
        <f>X162*K162</f>
        <v>0</v>
      </c>
      <c r="Z162" s="171">
        <v>0</v>
      </c>
      <c r="AA162" s="172">
        <f>Z162*K162</f>
        <v>0</v>
      </c>
      <c r="AR162" s="18" t="s">
        <v>254</v>
      </c>
      <c r="AT162" s="18" t="s">
        <v>175</v>
      </c>
      <c r="AU162" s="18" t="s">
        <v>85</v>
      </c>
      <c r="AY162" s="18" t="s">
        <v>150</v>
      </c>
      <c r="BE162" s="108">
        <f>IF(U162="základná",N162,0)</f>
        <v>0</v>
      </c>
      <c r="BF162" s="108">
        <f>IF(U162="znížená",N162,0)</f>
        <v>0</v>
      </c>
      <c r="BG162" s="108">
        <f>IF(U162="zákl. prenesená",N162,0)</f>
        <v>0</v>
      </c>
      <c r="BH162" s="108">
        <f>IF(U162="zníž. prenesená",N162,0)</f>
        <v>0</v>
      </c>
      <c r="BI162" s="108">
        <f>IF(U162="nulová",N162,0)</f>
        <v>0</v>
      </c>
      <c r="BJ162" s="18" t="s">
        <v>85</v>
      </c>
      <c r="BK162" s="173">
        <f>ROUND(L162*K162,3)</f>
        <v>0</v>
      </c>
      <c r="BL162" s="18" t="s">
        <v>249</v>
      </c>
      <c r="BM162" s="18" t="s">
        <v>255</v>
      </c>
    </row>
    <row r="163" spans="2:65" s="1" customFormat="1" ht="25.5" customHeight="1">
      <c r="B163" s="33"/>
      <c r="C163" s="165" t="s">
        <v>256</v>
      </c>
      <c r="D163" s="165" t="s">
        <v>151</v>
      </c>
      <c r="E163" s="166" t="s">
        <v>257</v>
      </c>
      <c r="F163" s="251" t="s">
        <v>258</v>
      </c>
      <c r="G163" s="251"/>
      <c r="H163" s="251"/>
      <c r="I163" s="251"/>
      <c r="J163" s="167" t="s">
        <v>259</v>
      </c>
      <c r="K163" s="169">
        <v>0</v>
      </c>
      <c r="L163" s="252">
        <v>0</v>
      </c>
      <c r="M163" s="253"/>
      <c r="N163" s="254">
        <f>ROUND(L163*K163,3)</f>
        <v>0</v>
      </c>
      <c r="O163" s="254"/>
      <c r="P163" s="254"/>
      <c r="Q163" s="254"/>
      <c r="R163" s="35"/>
      <c r="T163" s="170" t="s">
        <v>20</v>
      </c>
      <c r="U163" s="42" t="s">
        <v>43</v>
      </c>
      <c r="V163" s="34"/>
      <c r="W163" s="171">
        <f>V163*K163</f>
        <v>0</v>
      </c>
      <c r="X163" s="171">
        <v>0</v>
      </c>
      <c r="Y163" s="171">
        <f>X163*K163</f>
        <v>0</v>
      </c>
      <c r="Z163" s="171">
        <v>0</v>
      </c>
      <c r="AA163" s="172">
        <f>Z163*K163</f>
        <v>0</v>
      </c>
      <c r="AR163" s="18" t="s">
        <v>249</v>
      </c>
      <c r="AT163" s="18" t="s">
        <v>151</v>
      </c>
      <c r="AU163" s="18" t="s">
        <v>85</v>
      </c>
      <c r="AY163" s="18" t="s">
        <v>150</v>
      </c>
      <c r="BE163" s="108">
        <f>IF(U163="základná",N163,0)</f>
        <v>0</v>
      </c>
      <c r="BF163" s="108">
        <f>IF(U163="znížená",N163,0)</f>
        <v>0</v>
      </c>
      <c r="BG163" s="108">
        <f>IF(U163="zákl. prenesená",N163,0)</f>
        <v>0</v>
      </c>
      <c r="BH163" s="108">
        <f>IF(U163="zníž. prenesená",N163,0)</f>
        <v>0</v>
      </c>
      <c r="BI163" s="108">
        <f>IF(U163="nulová",N163,0)</f>
        <v>0</v>
      </c>
      <c r="BJ163" s="18" t="s">
        <v>85</v>
      </c>
      <c r="BK163" s="173">
        <f>ROUND(L163*K163,3)</f>
        <v>0</v>
      </c>
      <c r="BL163" s="18" t="s">
        <v>249</v>
      </c>
      <c r="BM163" s="18" t="s">
        <v>260</v>
      </c>
    </row>
    <row r="164" spans="2:65" s="9" customFormat="1" ht="29.85" customHeight="1">
      <c r="B164" s="154"/>
      <c r="C164" s="155"/>
      <c r="D164" s="164" t="s">
        <v>122</v>
      </c>
      <c r="E164" s="164"/>
      <c r="F164" s="164"/>
      <c r="G164" s="164"/>
      <c r="H164" s="164"/>
      <c r="I164" s="164"/>
      <c r="J164" s="164"/>
      <c r="K164" s="164"/>
      <c r="L164" s="164"/>
      <c r="M164" s="164"/>
      <c r="N164" s="266">
        <f>BK164</f>
        <v>0</v>
      </c>
      <c r="O164" s="267"/>
      <c r="P164" s="267"/>
      <c r="Q164" s="267"/>
      <c r="R164" s="157"/>
      <c r="T164" s="158"/>
      <c r="U164" s="155"/>
      <c r="V164" s="155"/>
      <c r="W164" s="159">
        <f>SUM(W165:W168)</f>
        <v>0</v>
      </c>
      <c r="X164" s="155"/>
      <c r="Y164" s="159">
        <f>SUM(Y165:Y168)</f>
        <v>0.168082990534</v>
      </c>
      <c r="Z164" s="155"/>
      <c r="AA164" s="160">
        <f>SUM(AA165:AA168)</f>
        <v>0</v>
      </c>
      <c r="AR164" s="161" t="s">
        <v>85</v>
      </c>
      <c r="AT164" s="162" t="s">
        <v>75</v>
      </c>
      <c r="AU164" s="162" t="s">
        <v>82</v>
      </c>
      <c r="AY164" s="161" t="s">
        <v>150</v>
      </c>
      <c r="BK164" s="163">
        <f>SUM(BK165:BK168)</f>
        <v>0</v>
      </c>
    </row>
    <row r="165" spans="2:65" s="1" customFormat="1" ht="25.5" customHeight="1">
      <c r="B165" s="33"/>
      <c r="C165" s="165" t="s">
        <v>261</v>
      </c>
      <c r="D165" s="165" t="s">
        <v>151</v>
      </c>
      <c r="E165" s="166" t="s">
        <v>262</v>
      </c>
      <c r="F165" s="251" t="s">
        <v>263</v>
      </c>
      <c r="G165" s="251"/>
      <c r="H165" s="251"/>
      <c r="I165" s="251"/>
      <c r="J165" s="167" t="s">
        <v>154</v>
      </c>
      <c r="K165" s="168">
        <v>15.2</v>
      </c>
      <c r="L165" s="252">
        <v>0</v>
      </c>
      <c r="M165" s="253"/>
      <c r="N165" s="254">
        <f>ROUND(L165*K165,3)</f>
        <v>0</v>
      </c>
      <c r="O165" s="254"/>
      <c r="P165" s="254"/>
      <c r="Q165" s="254"/>
      <c r="R165" s="35"/>
      <c r="T165" s="170" t="s">
        <v>20</v>
      </c>
      <c r="U165" s="42" t="s">
        <v>43</v>
      </c>
      <c r="V165" s="34"/>
      <c r="W165" s="171">
        <f>V165*K165</f>
        <v>0</v>
      </c>
      <c r="X165" s="171">
        <v>2.4199999999999998E-3</v>
      </c>
      <c r="Y165" s="171">
        <f>X165*K165</f>
        <v>3.6783999999999997E-2</v>
      </c>
      <c r="Z165" s="171">
        <v>0</v>
      </c>
      <c r="AA165" s="172">
        <f>Z165*K165</f>
        <v>0</v>
      </c>
      <c r="AR165" s="18" t="s">
        <v>249</v>
      </c>
      <c r="AT165" s="18" t="s">
        <v>151</v>
      </c>
      <c r="AU165" s="18" t="s">
        <v>85</v>
      </c>
      <c r="AY165" s="18" t="s">
        <v>150</v>
      </c>
      <c r="BE165" s="108">
        <f>IF(U165="základná",N165,0)</f>
        <v>0</v>
      </c>
      <c r="BF165" s="108">
        <f>IF(U165="znížená",N165,0)</f>
        <v>0</v>
      </c>
      <c r="BG165" s="108">
        <f>IF(U165="zákl. prenesená",N165,0)</f>
        <v>0</v>
      </c>
      <c r="BH165" s="108">
        <f>IF(U165="zníž. prenesená",N165,0)</f>
        <v>0</v>
      </c>
      <c r="BI165" s="108">
        <f>IF(U165="nulová",N165,0)</f>
        <v>0</v>
      </c>
      <c r="BJ165" s="18" t="s">
        <v>85</v>
      </c>
      <c r="BK165" s="173">
        <f>ROUND(L165*K165,3)</f>
        <v>0</v>
      </c>
      <c r="BL165" s="18" t="s">
        <v>249</v>
      </c>
      <c r="BM165" s="18" t="s">
        <v>264</v>
      </c>
    </row>
    <row r="166" spans="2:65" s="1" customFormat="1" ht="16.5" customHeight="1">
      <c r="B166" s="33"/>
      <c r="C166" s="174" t="s">
        <v>265</v>
      </c>
      <c r="D166" s="174" t="s">
        <v>175</v>
      </c>
      <c r="E166" s="175" t="s">
        <v>266</v>
      </c>
      <c r="F166" s="255" t="s">
        <v>267</v>
      </c>
      <c r="G166" s="255"/>
      <c r="H166" s="255"/>
      <c r="I166" s="255"/>
      <c r="J166" s="176" t="s">
        <v>154</v>
      </c>
      <c r="K166" s="177">
        <v>15.58</v>
      </c>
      <c r="L166" s="256">
        <v>0</v>
      </c>
      <c r="M166" s="257"/>
      <c r="N166" s="258">
        <f>ROUND(L166*K166,3)</f>
        <v>0</v>
      </c>
      <c r="O166" s="254"/>
      <c r="P166" s="254"/>
      <c r="Q166" s="254"/>
      <c r="R166" s="35"/>
      <c r="T166" s="170" t="s">
        <v>20</v>
      </c>
      <c r="U166" s="42" t="s">
        <v>43</v>
      </c>
      <c r="V166" s="34"/>
      <c r="W166" s="171">
        <f>V166*K166</f>
        <v>0</v>
      </c>
      <c r="X166" s="171">
        <v>7.92E-3</v>
      </c>
      <c r="Y166" s="171">
        <f>X166*K166</f>
        <v>0.12339360000000001</v>
      </c>
      <c r="Z166" s="171">
        <v>0</v>
      </c>
      <c r="AA166" s="172">
        <f>Z166*K166</f>
        <v>0</v>
      </c>
      <c r="AR166" s="18" t="s">
        <v>254</v>
      </c>
      <c r="AT166" s="18" t="s">
        <v>175</v>
      </c>
      <c r="AU166" s="18" t="s">
        <v>85</v>
      </c>
      <c r="AY166" s="18" t="s">
        <v>150</v>
      </c>
      <c r="BE166" s="108">
        <f>IF(U166="základná",N166,0)</f>
        <v>0</v>
      </c>
      <c r="BF166" s="108">
        <f>IF(U166="znížená",N166,0)</f>
        <v>0</v>
      </c>
      <c r="BG166" s="108">
        <f>IF(U166="zákl. prenesená",N166,0)</f>
        <v>0</v>
      </c>
      <c r="BH166" s="108">
        <f>IF(U166="zníž. prenesená",N166,0)</f>
        <v>0</v>
      </c>
      <c r="BI166" s="108">
        <f>IF(U166="nulová",N166,0)</f>
        <v>0</v>
      </c>
      <c r="BJ166" s="18" t="s">
        <v>85</v>
      </c>
      <c r="BK166" s="173">
        <f>ROUND(L166*K166,3)</f>
        <v>0</v>
      </c>
      <c r="BL166" s="18" t="s">
        <v>249</v>
      </c>
      <c r="BM166" s="18" t="s">
        <v>268</v>
      </c>
    </row>
    <row r="167" spans="2:65" s="1" customFormat="1" ht="51" customHeight="1">
      <c r="B167" s="33"/>
      <c r="C167" s="165" t="s">
        <v>269</v>
      </c>
      <c r="D167" s="165" t="s">
        <v>151</v>
      </c>
      <c r="E167" s="166" t="s">
        <v>270</v>
      </c>
      <c r="F167" s="251" t="s">
        <v>271</v>
      </c>
      <c r="G167" s="251"/>
      <c r="H167" s="251"/>
      <c r="I167" s="251"/>
      <c r="J167" s="167" t="s">
        <v>164</v>
      </c>
      <c r="K167" s="168">
        <v>0.34200000000000003</v>
      </c>
      <c r="L167" s="252">
        <v>0</v>
      </c>
      <c r="M167" s="253"/>
      <c r="N167" s="254">
        <f>ROUND(L167*K167,3)</f>
        <v>0</v>
      </c>
      <c r="O167" s="254"/>
      <c r="P167" s="254"/>
      <c r="Q167" s="254"/>
      <c r="R167" s="35"/>
      <c r="T167" s="170" t="s">
        <v>20</v>
      </c>
      <c r="U167" s="42" t="s">
        <v>43</v>
      </c>
      <c r="V167" s="34"/>
      <c r="W167" s="171">
        <f>V167*K167</f>
        <v>0</v>
      </c>
      <c r="X167" s="171">
        <v>2.3115177000000001E-2</v>
      </c>
      <c r="Y167" s="171">
        <f>X167*K167</f>
        <v>7.9053905340000005E-3</v>
      </c>
      <c r="Z167" s="171">
        <v>0</v>
      </c>
      <c r="AA167" s="172">
        <f>Z167*K167</f>
        <v>0</v>
      </c>
      <c r="AR167" s="18" t="s">
        <v>249</v>
      </c>
      <c r="AT167" s="18" t="s">
        <v>151</v>
      </c>
      <c r="AU167" s="18" t="s">
        <v>85</v>
      </c>
      <c r="AY167" s="18" t="s">
        <v>150</v>
      </c>
      <c r="BE167" s="108">
        <f>IF(U167="základná",N167,0)</f>
        <v>0</v>
      </c>
      <c r="BF167" s="108">
        <f>IF(U167="znížená",N167,0)</f>
        <v>0</v>
      </c>
      <c r="BG167" s="108">
        <f>IF(U167="zákl. prenesená",N167,0)</f>
        <v>0</v>
      </c>
      <c r="BH167" s="108">
        <f>IF(U167="zníž. prenesená",N167,0)</f>
        <v>0</v>
      </c>
      <c r="BI167" s="108">
        <f>IF(U167="nulová",N167,0)</f>
        <v>0</v>
      </c>
      <c r="BJ167" s="18" t="s">
        <v>85</v>
      </c>
      <c r="BK167" s="173">
        <f>ROUND(L167*K167,3)</f>
        <v>0</v>
      </c>
      <c r="BL167" s="18" t="s">
        <v>249</v>
      </c>
      <c r="BM167" s="18" t="s">
        <v>272</v>
      </c>
    </row>
    <row r="168" spans="2:65" s="1" customFormat="1" ht="25.5" customHeight="1">
      <c r="B168" s="33"/>
      <c r="C168" s="165" t="s">
        <v>254</v>
      </c>
      <c r="D168" s="165" t="s">
        <v>151</v>
      </c>
      <c r="E168" s="166" t="s">
        <v>273</v>
      </c>
      <c r="F168" s="251" t="s">
        <v>274</v>
      </c>
      <c r="G168" s="251"/>
      <c r="H168" s="251"/>
      <c r="I168" s="251"/>
      <c r="J168" s="167" t="s">
        <v>259</v>
      </c>
      <c r="K168" s="169">
        <v>0</v>
      </c>
      <c r="L168" s="252">
        <v>0</v>
      </c>
      <c r="M168" s="253"/>
      <c r="N168" s="254">
        <f>ROUND(L168*K168,3)</f>
        <v>0</v>
      </c>
      <c r="O168" s="254"/>
      <c r="P168" s="254"/>
      <c r="Q168" s="254"/>
      <c r="R168" s="35"/>
      <c r="T168" s="170" t="s">
        <v>20</v>
      </c>
      <c r="U168" s="42" t="s">
        <v>43</v>
      </c>
      <c r="V168" s="34"/>
      <c r="W168" s="171">
        <f>V168*K168</f>
        <v>0</v>
      </c>
      <c r="X168" s="171">
        <v>0</v>
      </c>
      <c r="Y168" s="171">
        <f>X168*K168</f>
        <v>0</v>
      </c>
      <c r="Z168" s="171">
        <v>0</v>
      </c>
      <c r="AA168" s="172">
        <f>Z168*K168</f>
        <v>0</v>
      </c>
      <c r="AR168" s="18" t="s">
        <v>249</v>
      </c>
      <c r="AT168" s="18" t="s">
        <v>151</v>
      </c>
      <c r="AU168" s="18" t="s">
        <v>85</v>
      </c>
      <c r="AY168" s="18" t="s">
        <v>150</v>
      </c>
      <c r="BE168" s="108">
        <f>IF(U168="základná",N168,0)</f>
        <v>0</v>
      </c>
      <c r="BF168" s="108">
        <f>IF(U168="znížená",N168,0)</f>
        <v>0</v>
      </c>
      <c r="BG168" s="108">
        <f>IF(U168="zákl. prenesená",N168,0)</f>
        <v>0</v>
      </c>
      <c r="BH168" s="108">
        <f>IF(U168="zníž. prenesená",N168,0)</f>
        <v>0</v>
      </c>
      <c r="BI168" s="108">
        <f>IF(U168="nulová",N168,0)</f>
        <v>0</v>
      </c>
      <c r="BJ168" s="18" t="s">
        <v>85</v>
      </c>
      <c r="BK168" s="173">
        <f>ROUND(L168*K168,3)</f>
        <v>0</v>
      </c>
      <c r="BL168" s="18" t="s">
        <v>249</v>
      </c>
      <c r="BM168" s="18" t="s">
        <v>275</v>
      </c>
    </row>
    <row r="169" spans="2:65" s="9" customFormat="1" ht="29.85" customHeight="1">
      <c r="B169" s="154"/>
      <c r="C169" s="155"/>
      <c r="D169" s="164" t="s">
        <v>123</v>
      </c>
      <c r="E169" s="164"/>
      <c r="F169" s="164"/>
      <c r="G169" s="164"/>
      <c r="H169" s="164"/>
      <c r="I169" s="164"/>
      <c r="J169" s="164"/>
      <c r="K169" s="164"/>
      <c r="L169" s="164"/>
      <c r="M169" s="164"/>
      <c r="N169" s="266">
        <f>BK169</f>
        <v>0</v>
      </c>
      <c r="O169" s="267"/>
      <c r="P169" s="267"/>
      <c r="Q169" s="267"/>
      <c r="R169" s="157"/>
      <c r="T169" s="158"/>
      <c r="U169" s="155"/>
      <c r="V169" s="155"/>
      <c r="W169" s="159">
        <f>SUM(W170:W171)</f>
        <v>0</v>
      </c>
      <c r="X169" s="155"/>
      <c r="Y169" s="159">
        <f>SUM(Y170:Y171)</f>
        <v>0.32975320000000002</v>
      </c>
      <c r="Z169" s="155"/>
      <c r="AA169" s="160">
        <f>SUM(AA170:AA171)</f>
        <v>0</v>
      </c>
      <c r="AR169" s="161" t="s">
        <v>85</v>
      </c>
      <c r="AT169" s="162" t="s">
        <v>75</v>
      </c>
      <c r="AU169" s="162" t="s">
        <v>82</v>
      </c>
      <c r="AY169" s="161" t="s">
        <v>150</v>
      </c>
      <c r="BK169" s="163">
        <f>SUM(BK170:BK171)</f>
        <v>0</v>
      </c>
    </row>
    <row r="170" spans="2:65" s="1" customFormat="1" ht="25.5" customHeight="1">
      <c r="B170" s="33"/>
      <c r="C170" s="165" t="s">
        <v>276</v>
      </c>
      <c r="D170" s="165" t="s">
        <v>151</v>
      </c>
      <c r="E170" s="166" t="s">
        <v>277</v>
      </c>
      <c r="F170" s="251" t="s">
        <v>278</v>
      </c>
      <c r="G170" s="251"/>
      <c r="H170" s="251"/>
      <c r="I170" s="251"/>
      <c r="J170" s="167" t="s">
        <v>208</v>
      </c>
      <c r="K170" s="168">
        <v>75.98</v>
      </c>
      <c r="L170" s="252">
        <v>0</v>
      </c>
      <c r="M170" s="253"/>
      <c r="N170" s="254">
        <f>ROUND(L170*K170,3)</f>
        <v>0</v>
      </c>
      <c r="O170" s="254"/>
      <c r="P170" s="254"/>
      <c r="Q170" s="254"/>
      <c r="R170" s="35"/>
      <c r="T170" s="170" t="s">
        <v>20</v>
      </c>
      <c r="U170" s="42" t="s">
        <v>43</v>
      </c>
      <c r="V170" s="34"/>
      <c r="W170" s="171">
        <f>V170*K170</f>
        <v>0</v>
      </c>
      <c r="X170" s="171">
        <v>4.3400000000000001E-3</v>
      </c>
      <c r="Y170" s="171">
        <f>X170*K170</f>
        <v>0.32975320000000002</v>
      </c>
      <c r="Z170" s="171">
        <v>0</v>
      </c>
      <c r="AA170" s="172">
        <f>Z170*K170</f>
        <v>0</v>
      </c>
      <c r="AR170" s="18" t="s">
        <v>249</v>
      </c>
      <c r="AT170" s="18" t="s">
        <v>151</v>
      </c>
      <c r="AU170" s="18" t="s">
        <v>85</v>
      </c>
      <c r="AY170" s="18" t="s">
        <v>150</v>
      </c>
      <c r="BE170" s="108">
        <f>IF(U170="základná",N170,0)</f>
        <v>0</v>
      </c>
      <c r="BF170" s="108">
        <f>IF(U170="znížená",N170,0)</f>
        <v>0</v>
      </c>
      <c r="BG170" s="108">
        <f>IF(U170="zákl. prenesená",N170,0)</f>
        <v>0</v>
      </c>
      <c r="BH170" s="108">
        <f>IF(U170="zníž. prenesená",N170,0)</f>
        <v>0</v>
      </c>
      <c r="BI170" s="108">
        <f>IF(U170="nulová",N170,0)</f>
        <v>0</v>
      </c>
      <c r="BJ170" s="18" t="s">
        <v>85</v>
      </c>
      <c r="BK170" s="173">
        <f>ROUND(L170*K170,3)</f>
        <v>0</v>
      </c>
      <c r="BL170" s="18" t="s">
        <v>249</v>
      </c>
      <c r="BM170" s="18" t="s">
        <v>279</v>
      </c>
    </row>
    <row r="171" spans="2:65" s="1" customFormat="1" ht="25.5" customHeight="1">
      <c r="B171" s="33"/>
      <c r="C171" s="165" t="s">
        <v>249</v>
      </c>
      <c r="D171" s="165" t="s">
        <v>151</v>
      </c>
      <c r="E171" s="166" t="s">
        <v>280</v>
      </c>
      <c r="F171" s="251" t="s">
        <v>281</v>
      </c>
      <c r="G171" s="251"/>
      <c r="H171" s="251"/>
      <c r="I171" s="251"/>
      <c r="J171" s="167" t="s">
        <v>259</v>
      </c>
      <c r="K171" s="169">
        <v>0</v>
      </c>
      <c r="L171" s="252">
        <v>0</v>
      </c>
      <c r="M171" s="253"/>
      <c r="N171" s="254">
        <f>ROUND(L171*K171,3)</f>
        <v>0</v>
      </c>
      <c r="O171" s="254"/>
      <c r="P171" s="254"/>
      <c r="Q171" s="254"/>
      <c r="R171" s="35"/>
      <c r="T171" s="170" t="s">
        <v>20</v>
      </c>
      <c r="U171" s="42" t="s">
        <v>43</v>
      </c>
      <c r="V171" s="34"/>
      <c r="W171" s="171">
        <f>V171*K171</f>
        <v>0</v>
      </c>
      <c r="X171" s="171">
        <v>0</v>
      </c>
      <c r="Y171" s="171">
        <f>X171*K171</f>
        <v>0</v>
      </c>
      <c r="Z171" s="171">
        <v>0</v>
      </c>
      <c r="AA171" s="172">
        <f>Z171*K171</f>
        <v>0</v>
      </c>
      <c r="AR171" s="18" t="s">
        <v>249</v>
      </c>
      <c r="AT171" s="18" t="s">
        <v>151</v>
      </c>
      <c r="AU171" s="18" t="s">
        <v>85</v>
      </c>
      <c r="AY171" s="18" t="s">
        <v>150</v>
      </c>
      <c r="BE171" s="108">
        <f>IF(U171="základná",N171,0)</f>
        <v>0</v>
      </c>
      <c r="BF171" s="108">
        <f>IF(U171="znížená",N171,0)</f>
        <v>0</v>
      </c>
      <c r="BG171" s="108">
        <f>IF(U171="zákl. prenesená",N171,0)</f>
        <v>0</v>
      </c>
      <c r="BH171" s="108">
        <f>IF(U171="zníž. prenesená",N171,0)</f>
        <v>0</v>
      </c>
      <c r="BI171" s="108">
        <f>IF(U171="nulová",N171,0)</f>
        <v>0</v>
      </c>
      <c r="BJ171" s="18" t="s">
        <v>85</v>
      </c>
      <c r="BK171" s="173">
        <f>ROUND(L171*K171,3)</f>
        <v>0</v>
      </c>
      <c r="BL171" s="18" t="s">
        <v>249</v>
      </c>
      <c r="BM171" s="18" t="s">
        <v>282</v>
      </c>
    </row>
    <row r="172" spans="2:65" s="9" customFormat="1" ht="29.85" customHeight="1">
      <c r="B172" s="154"/>
      <c r="C172" s="155"/>
      <c r="D172" s="164" t="s">
        <v>124</v>
      </c>
      <c r="E172" s="164"/>
      <c r="F172" s="164"/>
      <c r="G172" s="164"/>
      <c r="H172" s="164"/>
      <c r="I172" s="164"/>
      <c r="J172" s="164"/>
      <c r="K172" s="164"/>
      <c r="L172" s="164"/>
      <c r="M172" s="164"/>
      <c r="N172" s="266">
        <f>BK172</f>
        <v>0</v>
      </c>
      <c r="O172" s="267"/>
      <c r="P172" s="267"/>
      <c r="Q172" s="267"/>
      <c r="R172" s="157"/>
      <c r="T172" s="158"/>
      <c r="U172" s="155"/>
      <c r="V172" s="155"/>
      <c r="W172" s="159">
        <f>SUM(W173:W179)</f>
        <v>0</v>
      </c>
      <c r="X172" s="155"/>
      <c r="Y172" s="159">
        <f>SUM(Y173:Y179)</f>
        <v>7.5038528000000007</v>
      </c>
      <c r="Z172" s="155"/>
      <c r="AA172" s="160">
        <f>SUM(AA173:AA179)</f>
        <v>0</v>
      </c>
      <c r="AR172" s="161" t="s">
        <v>85</v>
      </c>
      <c r="AT172" s="162" t="s">
        <v>75</v>
      </c>
      <c r="AU172" s="162" t="s">
        <v>82</v>
      </c>
      <c r="AY172" s="161" t="s">
        <v>150</v>
      </c>
      <c r="BK172" s="163">
        <f>SUM(BK173:BK179)</f>
        <v>0</v>
      </c>
    </row>
    <row r="173" spans="2:65" s="1" customFormat="1" ht="25.5" customHeight="1">
      <c r="B173" s="33"/>
      <c r="C173" s="165" t="s">
        <v>283</v>
      </c>
      <c r="D173" s="165" t="s">
        <v>151</v>
      </c>
      <c r="E173" s="166" t="s">
        <v>284</v>
      </c>
      <c r="F173" s="251" t="s">
        <v>285</v>
      </c>
      <c r="G173" s="251"/>
      <c r="H173" s="251"/>
      <c r="I173" s="251"/>
      <c r="J173" s="167" t="s">
        <v>154</v>
      </c>
      <c r="K173" s="168">
        <v>475.23</v>
      </c>
      <c r="L173" s="252">
        <v>0</v>
      </c>
      <c r="M173" s="253"/>
      <c r="N173" s="254">
        <f t="shared" ref="N173:N179" si="15">ROUND(L173*K173,3)</f>
        <v>0</v>
      </c>
      <c r="O173" s="254"/>
      <c r="P173" s="254"/>
      <c r="Q173" s="254"/>
      <c r="R173" s="35"/>
      <c r="T173" s="170" t="s">
        <v>20</v>
      </c>
      <c r="U173" s="42" t="s">
        <v>43</v>
      </c>
      <c r="V173" s="34"/>
      <c r="W173" s="171">
        <f t="shared" ref="W173:W179" si="16">V173*K173</f>
        <v>0</v>
      </c>
      <c r="X173" s="171">
        <v>1.2E-4</v>
      </c>
      <c r="Y173" s="171">
        <f t="shared" ref="Y173:Y179" si="17">X173*K173</f>
        <v>5.7027600000000005E-2</v>
      </c>
      <c r="Z173" s="171">
        <v>0</v>
      </c>
      <c r="AA173" s="172">
        <f t="shared" ref="AA173:AA179" si="18">Z173*K173</f>
        <v>0</v>
      </c>
      <c r="AR173" s="18" t="s">
        <v>249</v>
      </c>
      <c r="AT173" s="18" t="s">
        <v>151</v>
      </c>
      <c r="AU173" s="18" t="s">
        <v>85</v>
      </c>
      <c r="AY173" s="18" t="s">
        <v>150</v>
      </c>
      <c r="BE173" s="108">
        <f t="shared" ref="BE173:BE179" si="19">IF(U173="základná",N173,0)</f>
        <v>0</v>
      </c>
      <c r="BF173" s="108">
        <f t="shared" ref="BF173:BF179" si="20">IF(U173="znížená",N173,0)</f>
        <v>0</v>
      </c>
      <c r="BG173" s="108">
        <f t="shared" ref="BG173:BG179" si="21">IF(U173="zákl. prenesená",N173,0)</f>
        <v>0</v>
      </c>
      <c r="BH173" s="108">
        <f t="shared" ref="BH173:BH179" si="22">IF(U173="zníž. prenesená",N173,0)</f>
        <v>0</v>
      </c>
      <c r="BI173" s="108">
        <f t="shared" ref="BI173:BI179" si="23">IF(U173="nulová",N173,0)</f>
        <v>0</v>
      </c>
      <c r="BJ173" s="18" t="s">
        <v>85</v>
      </c>
      <c r="BK173" s="173">
        <f t="shared" ref="BK173:BK179" si="24">ROUND(L173*K173,3)</f>
        <v>0</v>
      </c>
      <c r="BL173" s="18" t="s">
        <v>249</v>
      </c>
      <c r="BM173" s="18" t="s">
        <v>286</v>
      </c>
    </row>
    <row r="174" spans="2:65" s="1" customFormat="1" ht="25.5" customHeight="1">
      <c r="B174" s="33"/>
      <c r="C174" s="174" t="s">
        <v>287</v>
      </c>
      <c r="D174" s="174" t="s">
        <v>175</v>
      </c>
      <c r="E174" s="175" t="s">
        <v>288</v>
      </c>
      <c r="F174" s="255" t="s">
        <v>289</v>
      </c>
      <c r="G174" s="255"/>
      <c r="H174" s="255"/>
      <c r="I174" s="255"/>
      <c r="J174" s="176" t="s">
        <v>154</v>
      </c>
      <c r="K174" s="177">
        <v>489.26</v>
      </c>
      <c r="L174" s="256">
        <v>0</v>
      </c>
      <c r="M174" s="257"/>
      <c r="N174" s="258">
        <f t="shared" si="15"/>
        <v>0</v>
      </c>
      <c r="O174" s="254"/>
      <c r="P174" s="254"/>
      <c r="Q174" s="254"/>
      <c r="R174" s="35"/>
      <c r="T174" s="170" t="s">
        <v>20</v>
      </c>
      <c r="U174" s="42" t="s">
        <v>43</v>
      </c>
      <c r="V174" s="34"/>
      <c r="W174" s="171">
        <f t="shared" si="16"/>
        <v>0</v>
      </c>
      <c r="X174" s="171">
        <v>7.1799999999999998E-3</v>
      </c>
      <c r="Y174" s="171">
        <f t="shared" si="17"/>
        <v>3.5128868</v>
      </c>
      <c r="Z174" s="171">
        <v>0</v>
      </c>
      <c r="AA174" s="172">
        <f t="shared" si="18"/>
        <v>0</v>
      </c>
      <c r="AR174" s="18" t="s">
        <v>178</v>
      </c>
      <c r="AT174" s="18" t="s">
        <v>175</v>
      </c>
      <c r="AU174" s="18" t="s">
        <v>85</v>
      </c>
      <c r="AY174" s="18" t="s">
        <v>150</v>
      </c>
      <c r="BE174" s="108">
        <f t="shared" si="19"/>
        <v>0</v>
      </c>
      <c r="BF174" s="108">
        <f t="shared" si="20"/>
        <v>0</v>
      </c>
      <c r="BG174" s="108">
        <f t="shared" si="21"/>
        <v>0</v>
      </c>
      <c r="BH174" s="108">
        <f t="shared" si="22"/>
        <v>0</v>
      </c>
      <c r="BI174" s="108">
        <f t="shared" si="23"/>
        <v>0</v>
      </c>
      <c r="BJ174" s="18" t="s">
        <v>85</v>
      </c>
      <c r="BK174" s="173">
        <f t="shared" si="24"/>
        <v>0</v>
      </c>
      <c r="BL174" s="18" t="s">
        <v>155</v>
      </c>
      <c r="BM174" s="18" t="s">
        <v>290</v>
      </c>
    </row>
    <row r="175" spans="2:65" s="1" customFormat="1" ht="25.5" customHeight="1">
      <c r="B175" s="33"/>
      <c r="C175" s="165" t="s">
        <v>291</v>
      </c>
      <c r="D175" s="165" t="s">
        <v>151</v>
      </c>
      <c r="E175" s="166" t="s">
        <v>292</v>
      </c>
      <c r="F175" s="251" t="s">
        <v>293</v>
      </c>
      <c r="G175" s="251"/>
      <c r="H175" s="251"/>
      <c r="I175" s="251"/>
      <c r="J175" s="167" t="s">
        <v>191</v>
      </c>
      <c r="K175" s="168">
        <v>5</v>
      </c>
      <c r="L175" s="252">
        <v>0</v>
      </c>
      <c r="M175" s="253"/>
      <c r="N175" s="254">
        <f t="shared" si="15"/>
        <v>0</v>
      </c>
      <c r="O175" s="254"/>
      <c r="P175" s="254"/>
      <c r="Q175" s="254"/>
      <c r="R175" s="35"/>
      <c r="T175" s="170" t="s">
        <v>20</v>
      </c>
      <c r="U175" s="42" t="s">
        <v>43</v>
      </c>
      <c r="V175" s="34"/>
      <c r="W175" s="171">
        <f t="shared" si="16"/>
        <v>0</v>
      </c>
      <c r="X175" s="171">
        <v>0</v>
      </c>
      <c r="Y175" s="171">
        <f t="shared" si="17"/>
        <v>0</v>
      </c>
      <c r="Z175" s="171">
        <v>0</v>
      </c>
      <c r="AA175" s="172">
        <f t="shared" si="18"/>
        <v>0</v>
      </c>
      <c r="AR175" s="18" t="s">
        <v>249</v>
      </c>
      <c r="AT175" s="18" t="s">
        <v>151</v>
      </c>
      <c r="AU175" s="18" t="s">
        <v>85</v>
      </c>
      <c r="AY175" s="18" t="s">
        <v>150</v>
      </c>
      <c r="BE175" s="108">
        <f t="shared" si="19"/>
        <v>0</v>
      </c>
      <c r="BF175" s="108">
        <f t="shared" si="20"/>
        <v>0</v>
      </c>
      <c r="BG175" s="108">
        <f t="shared" si="21"/>
        <v>0</v>
      </c>
      <c r="BH175" s="108">
        <f t="shared" si="22"/>
        <v>0</v>
      </c>
      <c r="BI175" s="108">
        <f t="shared" si="23"/>
        <v>0</v>
      </c>
      <c r="BJ175" s="18" t="s">
        <v>85</v>
      </c>
      <c r="BK175" s="173">
        <f t="shared" si="24"/>
        <v>0</v>
      </c>
      <c r="BL175" s="18" t="s">
        <v>249</v>
      </c>
      <c r="BM175" s="18" t="s">
        <v>294</v>
      </c>
    </row>
    <row r="176" spans="2:65" s="1" customFormat="1" ht="25.5" customHeight="1">
      <c r="B176" s="33"/>
      <c r="C176" s="174" t="s">
        <v>295</v>
      </c>
      <c r="D176" s="174" t="s">
        <v>175</v>
      </c>
      <c r="E176" s="175" t="s">
        <v>296</v>
      </c>
      <c r="F176" s="255" t="s">
        <v>297</v>
      </c>
      <c r="G176" s="255"/>
      <c r="H176" s="255"/>
      <c r="I176" s="255"/>
      <c r="J176" s="176" t="s">
        <v>191</v>
      </c>
      <c r="K176" s="177">
        <v>5</v>
      </c>
      <c r="L176" s="256">
        <v>0</v>
      </c>
      <c r="M176" s="257"/>
      <c r="N176" s="258">
        <f t="shared" si="15"/>
        <v>0</v>
      </c>
      <c r="O176" s="254"/>
      <c r="P176" s="254"/>
      <c r="Q176" s="254"/>
      <c r="R176" s="35"/>
      <c r="T176" s="170" t="s">
        <v>20</v>
      </c>
      <c r="U176" s="42" t="s">
        <v>43</v>
      </c>
      <c r="V176" s="34"/>
      <c r="W176" s="171">
        <f t="shared" si="16"/>
        <v>0</v>
      </c>
      <c r="X176" s="171">
        <v>0.125</v>
      </c>
      <c r="Y176" s="171">
        <f t="shared" si="17"/>
        <v>0.625</v>
      </c>
      <c r="Z176" s="171">
        <v>0</v>
      </c>
      <c r="AA176" s="172">
        <f t="shared" si="18"/>
        <v>0</v>
      </c>
      <c r="AR176" s="18" t="s">
        <v>254</v>
      </c>
      <c r="AT176" s="18" t="s">
        <v>175</v>
      </c>
      <c r="AU176" s="18" t="s">
        <v>85</v>
      </c>
      <c r="AY176" s="18" t="s">
        <v>150</v>
      </c>
      <c r="BE176" s="108">
        <f t="shared" si="19"/>
        <v>0</v>
      </c>
      <c r="BF176" s="108">
        <f t="shared" si="20"/>
        <v>0</v>
      </c>
      <c r="BG176" s="108">
        <f t="shared" si="21"/>
        <v>0</v>
      </c>
      <c r="BH176" s="108">
        <f t="shared" si="22"/>
        <v>0</v>
      </c>
      <c r="BI176" s="108">
        <f t="shared" si="23"/>
        <v>0</v>
      </c>
      <c r="BJ176" s="18" t="s">
        <v>85</v>
      </c>
      <c r="BK176" s="173">
        <f t="shared" si="24"/>
        <v>0</v>
      </c>
      <c r="BL176" s="18" t="s">
        <v>249</v>
      </c>
      <c r="BM176" s="18" t="s">
        <v>298</v>
      </c>
    </row>
    <row r="177" spans="2:65" s="1" customFormat="1" ht="25.5" customHeight="1">
      <c r="B177" s="33"/>
      <c r="C177" s="165" t="s">
        <v>299</v>
      </c>
      <c r="D177" s="165" t="s">
        <v>151</v>
      </c>
      <c r="E177" s="166" t="s">
        <v>300</v>
      </c>
      <c r="F177" s="251" t="s">
        <v>301</v>
      </c>
      <c r="G177" s="251"/>
      <c r="H177" s="251"/>
      <c r="I177" s="251"/>
      <c r="J177" s="167" t="s">
        <v>302</v>
      </c>
      <c r="K177" s="168">
        <v>3078.768</v>
      </c>
      <c r="L177" s="252">
        <v>0</v>
      </c>
      <c r="M177" s="253"/>
      <c r="N177" s="254">
        <f t="shared" si="15"/>
        <v>0</v>
      </c>
      <c r="O177" s="254"/>
      <c r="P177" s="254"/>
      <c r="Q177" s="254"/>
      <c r="R177" s="35"/>
      <c r="T177" s="170" t="s">
        <v>20</v>
      </c>
      <c r="U177" s="42" t="s">
        <v>43</v>
      </c>
      <c r="V177" s="34"/>
      <c r="W177" s="171">
        <f t="shared" si="16"/>
        <v>0</v>
      </c>
      <c r="X177" s="171">
        <v>5.0000000000000002E-5</v>
      </c>
      <c r="Y177" s="171">
        <f t="shared" si="17"/>
        <v>0.1539384</v>
      </c>
      <c r="Z177" s="171">
        <v>0</v>
      </c>
      <c r="AA177" s="172">
        <f t="shared" si="18"/>
        <v>0</v>
      </c>
      <c r="AR177" s="18" t="s">
        <v>249</v>
      </c>
      <c r="AT177" s="18" t="s">
        <v>151</v>
      </c>
      <c r="AU177" s="18" t="s">
        <v>85</v>
      </c>
      <c r="AY177" s="18" t="s">
        <v>150</v>
      </c>
      <c r="BE177" s="108">
        <f t="shared" si="19"/>
        <v>0</v>
      </c>
      <c r="BF177" s="108">
        <f t="shared" si="20"/>
        <v>0</v>
      </c>
      <c r="BG177" s="108">
        <f t="shared" si="21"/>
        <v>0</v>
      </c>
      <c r="BH177" s="108">
        <f t="shared" si="22"/>
        <v>0</v>
      </c>
      <c r="BI177" s="108">
        <f t="shared" si="23"/>
        <v>0</v>
      </c>
      <c r="BJ177" s="18" t="s">
        <v>85</v>
      </c>
      <c r="BK177" s="173">
        <f t="shared" si="24"/>
        <v>0</v>
      </c>
      <c r="BL177" s="18" t="s">
        <v>249</v>
      </c>
      <c r="BM177" s="18" t="s">
        <v>303</v>
      </c>
    </row>
    <row r="178" spans="2:65" s="1" customFormat="1" ht="16.5" customHeight="1">
      <c r="B178" s="33"/>
      <c r="C178" s="174" t="s">
        <v>304</v>
      </c>
      <c r="D178" s="174" t="s">
        <v>175</v>
      </c>
      <c r="E178" s="175" t="s">
        <v>305</v>
      </c>
      <c r="F178" s="255" t="s">
        <v>306</v>
      </c>
      <c r="G178" s="255"/>
      <c r="H178" s="255"/>
      <c r="I178" s="255"/>
      <c r="J178" s="176" t="s">
        <v>169</v>
      </c>
      <c r="K178" s="177">
        <v>3.1549999999999998</v>
      </c>
      <c r="L178" s="256">
        <v>0</v>
      </c>
      <c r="M178" s="257"/>
      <c r="N178" s="258">
        <f t="shared" si="15"/>
        <v>0</v>
      </c>
      <c r="O178" s="254"/>
      <c r="P178" s="254"/>
      <c r="Q178" s="254"/>
      <c r="R178" s="35"/>
      <c r="T178" s="170" t="s">
        <v>20</v>
      </c>
      <c r="U178" s="42" t="s">
        <v>43</v>
      </c>
      <c r="V178" s="34"/>
      <c r="W178" s="171">
        <f t="shared" si="16"/>
        <v>0</v>
      </c>
      <c r="X178" s="171">
        <v>1</v>
      </c>
      <c r="Y178" s="171">
        <f t="shared" si="17"/>
        <v>3.1549999999999998</v>
      </c>
      <c r="Z178" s="171">
        <v>0</v>
      </c>
      <c r="AA178" s="172">
        <f t="shared" si="18"/>
        <v>0</v>
      </c>
      <c r="AR178" s="18" t="s">
        <v>254</v>
      </c>
      <c r="AT178" s="18" t="s">
        <v>175</v>
      </c>
      <c r="AU178" s="18" t="s">
        <v>85</v>
      </c>
      <c r="AY178" s="18" t="s">
        <v>150</v>
      </c>
      <c r="BE178" s="108">
        <f t="shared" si="19"/>
        <v>0</v>
      </c>
      <c r="BF178" s="108">
        <f t="shared" si="20"/>
        <v>0</v>
      </c>
      <c r="BG178" s="108">
        <f t="shared" si="21"/>
        <v>0</v>
      </c>
      <c r="BH178" s="108">
        <f t="shared" si="22"/>
        <v>0</v>
      </c>
      <c r="BI178" s="108">
        <f t="shared" si="23"/>
        <v>0</v>
      </c>
      <c r="BJ178" s="18" t="s">
        <v>85</v>
      </c>
      <c r="BK178" s="173">
        <f t="shared" si="24"/>
        <v>0</v>
      </c>
      <c r="BL178" s="18" t="s">
        <v>249</v>
      </c>
      <c r="BM178" s="18" t="s">
        <v>307</v>
      </c>
    </row>
    <row r="179" spans="2:65" s="1" customFormat="1" ht="38.25" customHeight="1">
      <c r="B179" s="33"/>
      <c r="C179" s="165" t="s">
        <v>308</v>
      </c>
      <c r="D179" s="165" t="s">
        <v>151</v>
      </c>
      <c r="E179" s="166" t="s">
        <v>309</v>
      </c>
      <c r="F179" s="251" t="s">
        <v>310</v>
      </c>
      <c r="G179" s="251"/>
      <c r="H179" s="251"/>
      <c r="I179" s="251"/>
      <c r="J179" s="167" t="s">
        <v>259</v>
      </c>
      <c r="K179" s="169">
        <v>0</v>
      </c>
      <c r="L179" s="252">
        <v>0</v>
      </c>
      <c r="M179" s="253"/>
      <c r="N179" s="254">
        <f t="shared" si="15"/>
        <v>0</v>
      </c>
      <c r="O179" s="254"/>
      <c r="P179" s="254"/>
      <c r="Q179" s="254"/>
      <c r="R179" s="35"/>
      <c r="T179" s="170" t="s">
        <v>20</v>
      </c>
      <c r="U179" s="42" t="s">
        <v>43</v>
      </c>
      <c r="V179" s="34"/>
      <c r="W179" s="171">
        <f t="shared" si="16"/>
        <v>0</v>
      </c>
      <c r="X179" s="171">
        <v>0</v>
      </c>
      <c r="Y179" s="171">
        <f t="shared" si="17"/>
        <v>0</v>
      </c>
      <c r="Z179" s="171">
        <v>0</v>
      </c>
      <c r="AA179" s="172">
        <f t="shared" si="18"/>
        <v>0</v>
      </c>
      <c r="AR179" s="18" t="s">
        <v>249</v>
      </c>
      <c r="AT179" s="18" t="s">
        <v>151</v>
      </c>
      <c r="AU179" s="18" t="s">
        <v>85</v>
      </c>
      <c r="AY179" s="18" t="s">
        <v>150</v>
      </c>
      <c r="BE179" s="108">
        <f t="shared" si="19"/>
        <v>0</v>
      </c>
      <c r="BF179" s="108">
        <f t="shared" si="20"/>
        <v>0</v>
      </c>
      <c r="BG179" s="108">
        <f t="shared" si="21"/>
        <v>0</v>
      </c>
      <c r="BH179" s="108">
        <f t="shared" si="22"/>
        <v>0</v>
      </c>
      <c r="BI179" s="108">
        <f t="shared" si="23"/>
        <v>0</v>
      </c>
      <c r="BJ179" s="18" t="s">
        <v>85</v>
      </c>
      <c r="BK179" s="173">
        <f t="shared" si="24"/>
        <v>0</v>
      </c>
      <c r="BL179" s="18" t="s">
        <v>249</v>
      </c>
      <c r="BM179" s="18" t="s">
        <v>311</v>
      </c>
    </row>
    <row r="180" spans="2:65" s="9" customFormat="1" ht="29.85" customHeight="1">
      <c r="B180" s="154"/>
      <c r="C180" s="155"/>
      <c r="D180" s="164" t="s">
        <v>125</v>
      </c>
      <c r="E180" s="164"/>
      <c r="F180" s="164"/>
      <c r="G180" s="164"/>
      <c r="H180" s="164"/>
      <c r="I180" s="164"/>
      <c r="J180" s="164"/>
      <c r="K180" s="164"/>
      <c r="L180" s="164"/>
      <c r="M180" s="164"/>
      <c r="N180" s="266">
        <f>BK180</f>
        <v>0</v>
      </c>
      <c r="O180" s="267"/>
      <c r="P180" s="267"/>
      <c r="Q180" s="267"/>
      <c r="R180" s="157"/>
      <c r="T180" s="158"/>
      <c r="U180" s="155"/>
      <c r="V180" s="155"/>
      <c r="W180" s="159">
        <f>W181</f>
        <v>0</v>
      </c>
      <c r="X180" s="155"/>
      <c r="Y180" s="159">
        <f>Y181</f>
        <v>5.7957600000000005E-2</v>
      </c>
      <c r="Z180" s="155"/>
      <c r="AA180" s="160">
        <f>AA181</f>
        <v>0</v>
      </c>
      <c r="AR180" s="161" t="s">
        <v>85</v>
      </c>
      <c r="AT180" s="162" t="s">
        <v>75</v>
      </c>
      <c r="AU180" s="162" t="s">
        <v>82</v>
      </c>
      <c r="AY180" s="161" t="s">
        <v>150</v>
      </c>
      <c r="BK180" s="163">
        <f>BK181</f>
        <v>0</v>
      </c>
    </row>
    <row r="181" spans="2:65" s="1" customFormat="1" ht="25.5" customHeight="1">
      <c r="B181" s="33"/>
      <c r="C181" s="165" t="s">
        <v>312</v>
      </c>
      <c r="D181" s="165" t="s">
        <v>151</v>
      </c>
      <c r="E181" s="166" t="s">
        <v>313</v>
      </c>
      <c r="F181" s="251" t="s">
        <v>314</v>
      </c>
      <c r="G181" s="251"/>
      <c r="H181" s="251"/>
      <c r="I181" s="251"/>
      <c r="J181" s="167" t="s">
        <v>154</v>
      </c>
      <c r="K181" s="168">
        <v>141.36000000000001</v>
      </c>
      <c r="L181" s="252">
        <v>0</v>
      </c>
      <c r="M181" s="253"/>
      <c r="N181" s="254">
        <f>ROUND(L181*K181,3)</f>
        <v>0</v>
      </c>
      <c r="O181" s="254"/>
      <c r="P181" s="254"/>
      <c r="Q181" s="254"/>
      <c r="R181" s="35"/>
      <c r="T181" s="170" t="s">
        <v>20</v>
      </c>
      <c r="U181" s="42" t="s">
        <v>43</v>
      </c>
      <c r="V181" s="34"/>
      <c r="W181" s="171">
        <f>V181*K181</f>
        <v>0</v>
      </c>
      <c r="X181" s="171">
        <v>4.0999999999999999E-4</v>
      </c>
      <c r="Y181" s="171">
        <f>X181*K181</f>
        <v>5.7957600000000005E-2</v>
      </c>
      <c r="Z181" s="171">
        <v>0</v>
      </c>
      <c r="AA181" s="172">
        <f>Z181*K181</f>
        <v>0</v>
      </c>
      <c r="AR181" s="18" t="s">
        <v>249</v>
      </c>
      <c r="AT181" s="18" t="s">
        <v>151</v>
      </c>
      <c r="AU181" s="18" t="s">
        <v>85</v>
      </c>
      <c r="AY181" s="18" t="s">
        <v>150</v>
      </c>
      <c r="BE181" s="108">
        <f>IF(U181="základná",N181,0)</f>
        <v>0</v>
      </c>
      <c r="BF181" s="108">
        <f>IF(U181="znížená",N181,0)</f>
        <v>0</v>
      </c>
      <c r="BG181" s="108">
        <f>IF(U181="zákl. prenesená",N181,0)</f>
        <v>0</v>
      </c>
      <c r="BH181" s="108">
        <f>IF(U181="zníž. prenesená",N181,0)</f>
        <v>0</v>
      </c>
      <c r="BI181" s="108">
        <f>IF(U181="nulová",N181,0)</f>
        <v>0</v>
      </c>
      <c r="BJ181" s="18" t="s">
        <v>85</v>
      </c>
      <c r="BK181" s="173">
        <f>ROUND(L181*K181,3)</f>
        <v>0</v>
      </c>
      <c r="BL181" s="18" t="s">
        <v>249</v>
      </c>
      <c r="BM181" s="18" t="s">
        <v>315</v>
      </c>
    </row>
    <row r="182" spans="2:65" s="1" customFormat="1" ht="49.9" customHeight="1">
      <c r="B182" s="33"/>
      <c r="C182" s="34"/>
      <c r="D182" s="156" t="s">
        <v>316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270">
        <f t="shared" ref="N182:N187" si="25">BK182</f>
        <v>0</v>
      </c>
      <c r="O182" s="271"/>
      <c r="P182" s="271"/>
      <c r="Q182" s="271"/>
      <c r="R182" s="35"/>
      <c r="T182" s="141"/>
      <c r="U182" s="34"/>
      <c r="V182" s="34"/>
      <c r="W182" s="34"/>
      <c r="X182" s="34"/>
      <c r="Y182" s="34"/>
      <c r="Z182" s="34"/>
      <c r="AA182" s="76"/>
      <c r="AT182" s="18" t="s">
        <v>75</v>
      </c>
      <c r="AU182" s="18" t="s">
        <v>76</v>
      </c>
      <c r="AY182" s="18" t="s">
        <v>317</v>
      </c>
      <c r="BK182" s="173">
        <f>SUM(BK183:BK187)</f>
        <v>0</v>
      </c>
    </row>
    <row r="183" spans="2:65" s="1" customFormat="1" ht="22.35" customHeight="1">
      <c r="B183" s="33"/>
      <c r="C183" s="178" t="s">
        <v>20</v>
      </c>
      <c r="D183" s="178" t="s">
        <v>151</v>
      </c>
      <c r="E183" s="179" t="s">
        <v>20</v>
      </c>
      <c r="F183" s="259" t="s">
        <v>20</v>
      </c>
      <c r="G183" s="259"/>
      <c r="H183" s="259"/>
      <c r="I183" s="259"/>
      <c r="J183" s="180" t="s">
        <v>20</v>
      </c>
      <c r="K183" s="169"/>
      <c r="L183" s="252"/>
      <c r="M183" s="254"/>
      <c r="N183" s="254">
        <f t="shared" si="25"/>
        <v>0</v>
      </c>
      <c r="O183" s="254"/>
      <c r="P183" s="254"/>
      <c r="Q183" s="254"/>
      <c r="R183" s="35"/>
      <c r="T183" s="170" t="s">
        <v>20</v>
      </c>
      <c r="U183" s="181" t="s">
        <v>43</v>
      </c>
      <c r="V183" s="34"/>
      <c r="W183" s="34"/>
      <c r="X183" s="34"/>
      <c r="Y183" s="34"/>
      <c r="Z183" s="34"/>
      <c r="AA183" s="76"/>
      <c r="AT183" s="18" t="s">
        <v>317</v>
      </c>
      <c r="AU183" s="18" t="s">
        <v>82</v>
      </c>
      <c r="AY183" s="18" t="s">
        <v>317</v>
      </c>
      <c r="BE183" s="108">
        <f>IF(U183="základná",N183,0)</f>
        <v>0</v>
      </c>
      <c r="BF183" s="108">
        <f>IF(U183="znížená",N183,0)</f>
        <v>0</v>
      </c>
      <c r="BG183" s="108">
        <f>IF(U183="zákl. prenesená",N183,0)</f>
        <v>0</v>
      </c>
      <c r="BH183" s="108">
        <f>IF(U183="zníž. prenesená",N183,0)</f>
        <v>0</v>
      </c>
      <c r="BI183" s="108">
        <f>IF(U183="nulová",N183,0)</f>
        <v>0</v>
      </c>
      <c r="BJ183" s="18" t="s">
        <v>85</v>
      </c>
      <c r="BK183" s="173">
        <f>L183*K183</f>
        <v>0</v>
      </c>
    </row>
    <row r="184" spans="2:65" s="1" customFormat="1" ht="22.35" customHeight="1">
      <c r="B184" s="33"/>
      <c r="C184" s="178" t="s">
        <v>20</v>
      </c>
      <c r="D184" s="178" t="s">
        <v>151</v>
      </c>
      <c r="E184" s="179" t="s">
        <v>20</v>
      </c>
      <c r="F184" s="259" t="s">
        <v>20</v>
      </c>
      <c r="G184" s="259"/>
      <c r="H184" s="259"/>
      <c r="I184" s="259"/>
      <c r="J184" s="180" t="s">
        <v>20</v>
      </c>
      <c r="K184" s="169"/>
      <c r="L184" s="252"/>
      <c r="M184" s="254"/>
      <c r="N184" s="254">
        <f t="shared" si="25"/>
        <v>0</v>
      </c>
      <c r="O184" s="254"/>
      <c r="P184" s="254"/>
      <c r="Q184" s="254"/>
      <c r="R184" s="35"/>
      <c r="T184" s="170" t="s">
        <v>20</v>
      </c>
      <c r="U184" s="181" t="s">
        <v>43</v>
      </c>
      <c r="V184" s="34"/>
      <c r="W184" s="34"/>
      <c r="X184" s="34"/>
      <c r="Y184" s="34"/>
      <c r="Z184" s="34"/>
      <c r="AA184" s="76"/>
      <c r="AT184" s="18" t="s">
        <v>317</v>
      </c>
      <c r="AU184" s="18" t="s">
        <v>82</v>
      </c>
      <c r="AY184" s="18" t="s">
        <v>317</v>
      </c>
      <c r="BE184" s="108">
        <f>IF(U184="základná",N184,0)</f>
        <v>0</v>
      </c>
      <c r="BF184" s="108">
        <f>IF(U184="znížená",N184,0)</f>
        <v>0</v>
      </c>
      <c r="BG184" s="108">
        <f>IF(U184="zákl. prenesená",N184,0)</f>
        <v>0</v>
      </c>
      <c r="BH184" s="108">
        <f>IF(U184="zníž. prenesená",N184,0)</f>
        <v>0</v>
      </c>
      <c r="BI184" s="108">
        <f>IF(U184="nulová",N184,0)</f>
        <v>0</v>
      </c>
      <c r="BJ184" s="18" t="s">
        <v>85</v>
      </c>
      <c r="BK184" s="173">
        <f>L184*K184</f>
        <v>0</v>
      </c>
    </row>
    <row r="185" spans="2:65" s="1" customFormat="1" ht="22.35" customHeight="1">
      <c r="B185" s="33"/>
      <c r="C185" s="178" t="s">
        <v>20</v>
      </c>
      <c r="D185" s="178" t="s">
        <v>151</v>
      </c>
      <c r="E185" s="179" t="s">
        <v>20</v>
      </c>
      <c r="F185" s="259" t="s">
        <v>20</v>
      </c>
      <c r="G185" s="259"/>
      <c r="H185" s="259"/>
      <c r="I185" s="259"/>
      <c r="J185" s="180" t="s">
        <v>20</v>
      </c>
      <c r="K185" s="169"/>
      <c r="L185" s="252"/>
      <c r="M185" s="254"/>
      <c r="N185" s="254">
        <f t="shared" si="25"/>
        <v>0</v>
      </c>
      <c r="O185" s="254"/>
      <c r="P185" s="254"/>
      <c r="Q185" s="254"/>
      <c r="R185" s="35"/>
      <c r="T185" s="170" t="s">
        <v>20</v>
      </c>
      <c r="U185" s="181" t="s">
        <v>43</v>
      </c>
      <c r="V185" s="34"/>
      <c r="W185" s="34"/>
      <c r="X185" s="34"/>
      <c r="Y185" s="34"/>
      <c r="Z185" s="34"/>
      <c r="AA185" s="76"/>
      <c r="AT185" s="18" t="s">
        <v>317</v>
      </c>
      <c r="AU185" s="18" t="s">
        <v>82</v>
      </c>
      <c r="AY185" s="18" t="s">
        <v>317</v>
      </c>
      <c r="BE185" s="108">
        <f>IF(U185="základná",N185,0)</f>
        <v>0</v>
      </c>
      <c r="BF185" s="108">
        <f>IF(U185="znížená",N185,0)</f>
        <v>0</v>
      </c>
      <c r="BG185" s="108">
        <f>IF(U185="zákl. prenesená",N185,0)</f>
        <v>0</v>
      </c>
      <c r="BH185" s="108">
        <f>IF(U185="zníž. prenesená",N185,0)</f>
        <v>0</v>
      </c>
      <c r="BI185" s="108">
        <f>IF(U185="nulová",N185,0)</f>
        <v>0</v>
      </c>
      <c r="BJ185" s="18" t="s">
        <v>85</v>
      </c>
      <c r="BK185" s="173">
        <f>L185*K185</f>
        <v>0</v>
      </c>
    </row>
    <row r="186" spans="2:65" s="1" customFormat="1" ht="22.35" customHeight="1">
      <c r="B186" s="33"/>
      <c r="C186" s="178" t="s">
        <v>20</v>
      </c>
      <c r="D186" s="178" t="s">
        <v>151</v>
      </c>
      <c r="E186" s="179" t="s">
        <v>20</v>
      </c>
      <c r="F186" s="259" t="s">
        <v>20</v>
      </c>
      <c r="G186" s="259"/>
      <c r="H186" s="259"/>
      <c r="I186" s="259"/>
      <c r="J186" s="180" t="s">
        <v>20</v>
      </c>
      <c r="K186" s="169"/>
      <c r="L186" s="252"/>
      <c r="M186" s="254"/>
      <c r="N186" s="254">
        <f t="shared" si="25"/>
        <v>0</v>
      </c>
      <c r="O186" s="254"/>
      <c r="P186" s="254"/>
      <c r="Q186" s="254"/>
      <c r="R186" s="35"/>
      <c r="T186" s="170" t="s">
        <v>20</v>
      </c>
      <c r="U186" s="181" t="s">
        <v>43</v>
      </c>
      <c r="V186" s="34"/>
      <c r="W186" s="34"/>
      <c r="X186" s="34"/>
      <c r="Y186" s="34"/>
      <c r="Z186" s="34"/>
      <c r="AA186" s="76"/>
      <c r="AT186" s="18" t="s">
        <v>317</v>
      </c>
      <c r="AU186" s="18" t="s">
        <v>82</v>
      </c>
      <c r="AY186" s="18" t="s">
        <v>317</v>
      </c>
      <c r="BE186" s="108">
        <f>IF(U186="základná",N186,0)</f>
        <v>0</v>
      </c>
      <c r="BF186" s="108">
        <f>IF(U186="znížená",N186,0)</f>
        <v>0</v>
      </c>
      <c r="BG186" s="108">
        <f>IF(U186="zákl. prenesená",N186,0)</f>
        <v>0</v>
      </c>
      <c r="BH186" s="108">
        <f>IF(U186="zníž. prenesená",N186,0)</f>
        <v>0</v>
      </c>
      <c r="BI186" s="108">
        <f>IF(U186="nulová",N186,0)</f>
        <v>0</v>
      </c>
      <c r="BJ186" s="18" t="s">
        <v>85</v>
      </c>
      <c r="BK186" s="173">
        <f>L186*K186</f>
        <v>0</v>
      </c>
    </row>
    <row r="187" spans="2:65" s="1" customFormat="1" ht="22.35" customHeight="1">
      <c r="B187" s="33"/>
      <c r="C187" s="178" t="s">
        <v>20</v>
      </c>
      <c r="D187" s="178" t="s">
        <v>151</v>
      </c>
      <c r="E187" s="179" t="s">
        <v>20</v>
      </c>
      <c r="F187" s="259" t="s">
        <v>20</v>
      </c>
      <c r="G187" s="259"/>
      <c r="H187" s="259"/>
      <c r="I187" s="259"/>
      <c r="J187" s="180" t="s">
        <v>20</v>
      </c>
      <c r="K187" s="169"/>
      <c r="L187" s="252"/>
      <c r="M187" s="254"/>
      <c r="N187" s="254">
        <f t="shared" si="25"/>
        <v>0</v>
      </c>
      <c r="O187" s="254"/>
      <c r="P187" s="254"/>
      <c r="Q187" s="254"/>
      <c r="R187" s="35"/>
      <c r="T187" s="170" t="s">
        <v>20</v>
      </c>
      <c r="U187" s="181" t="s">
        <v>43</v>
      </c>
      <c r="V187" s="54"/>
      <c r="W187" s="54"/>
      <c r="X187" s="54"/>
      <c r="Y187" s="54"/>
      <c r="Z187" s="54"/>
      <c r="AA187" s="56"/>
      <c r="AT187" s="18" t="s">
        <v>317</v>
      </c>
      <c r="AU187" s="18" t="s">
        <v>82</v>
      </c>
      <c r="AY187" s="18" t="s">
        <v>317</v>
      </c>
      <c r="BE187" s="108">
        <f>IF(U187="základná",N187,0)</f>
        <v>0</v>
      </c>
      <c r="BF187" s="108">
        <f>IF(U187="znížená",N187,0)</f>
        <v>0</v>
      </c>
      <c r="BG187" s="108">
        <f>IF(U187="zákl. prenesená",N187,0)</f>
        <v>0</v>
      </c>
      <c r="BH187" s="108">
        <f>IF(U187="zníž. prenesená",N187,0)</f>
        <v>0</v>
      </c>
      <c r="BI187" s="108">
        <f>IF(U187="nulová",N187,0)</f>
        <v>0</v>
      </c>
      <c r="BJ187" s="18" t="s">
        <v>85</v>
      </c>
      <c r="BK187" s="173">
        <f>L187*K187</f>
        <v>0</v>
      </c>
    </row>
    <row r="188" spans="2:65" s="1" customFormat="1" ht="6.95" customHeight="1">
      <c r="B188" s="57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9"/>
    </row>
  </sheetData>
  <sheetProtection algorithmName="SHA-512" hashValue="in7KyeiYsys9HorR2b/S3GhuC58S8eZTR7wFmNLPRv0/JlYI4ldZgWlLZ0yXZNRJJCuvwRDAxa9Zq+4HzO64fQ==" saltValue="22xh+FmzVfFHMXhwlP8rKWTLJOKq1HGNJZgoymEa19yEM3VSTBj9aNHXNVK4aiaMaibKLQe95Rnw8Dyu420ksg==" spinCount="10" sheet="1" objects="1" scenarios="1" formatColumns="0" formatRows="0"/>
  <mergeCells count="223">
    <mergeCell ref="H1:K1"/>
    <mergeCell ref="S2:AC2"/>
    <mergeCell ref="F187:I187"/>
    <mergeCell ref="L187:M187"/>
    <mergeCell ref="N187:Q187"/>
    <mergeCell ref="N129:Q129"/>
    <mergeCell ref="N130:Q130"/>
    <mergeCell ref="N131:Q131"/>
    <mergeCell ref="N132:Q132"/>
    <mergeCell ref="N134:Q134"/>
    <mergeCell ref="N140:Q140"/>
    <mergeCell ref="N143:Q143"/>
    <mergeCell ref="N157:Q157"/>
    <mergeCell ref="N159:Q159"/>
    <mergeCell ref="N160:Q160"/>
    <mergeCell ref="N164:Q164"/>
    <mergeCell ref="N169:Q169"/>
    <mergeCell ref="N172:Q172"/>
    <mergeCell ref="N180:Q180"/>
    <mergeCell ref="N182:Q182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79:I179"/>
    <mergeCell ref="L179:M179"/>
    <mergeCell ref="N179:Q179"/>
    <mergeCell ref="F181:I181"/>
    <mergeCell ref="L181:M181"/>
    <mergeCell ref="N181:Q181"/>
    <mergeCell ref="F183:I183"/>
    <mergeCell ref="L183:M183"/>
    <mergeCell ref="N183:Q183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2:I142"/>
    <mergeCell ref="L142:M142"/>
    <mergeCell ref="N142:Q142"/>
    <mergeCell ref="F144:I144"/>
    <mergeCell ref="L144:M144"/>
    <mergeCell ref="N144:Q144"/>
    <mergeCell ref="F145:I145"/>
    <mergeCell ref="L145:M145"/>
    <mergeCell ref="N145:Q145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3:I133"/>
    <mergeCell ref="L133:M133"/>
    <mergeCell ref="N133:Q133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183:D188">
      <formula1>"K, M"</formula1>
    </dataValidation>
    <dataValidation type="list" allowBlank="1" showInputMessage="1" showErrorMessage="1" error="Povolené sú hodnoty základná, znížená, nulová." sqref="U183:U188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8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7"/>
      <c r="B1" s="11"/>
      <c r="C1" s="11"/>
      <c r="D1" s="12" t="s">
        <v>1</v>
      </c>
      <c r="E1" s="11"/>
      <c r="F1" s="13" t="s">
        <v>99</v>
      </c>
      <c r="G1" s="13"/>
      <c r="H1" s="260" t="s">
        <v>100</v>
      </c>
      <c r="I1" s="260"/>
      <c r="J1" s="260"/>
      <c r="K1" s="260"/>
      <c r="L1" s="13" t="s">
        <v>101</v>
      </c>
      <c r="M1" s="11"/>
      <c r="N1" s="11"/>
      <c r="O1" s="12" t="s">
        <v>102</v>
      </c>
      <c r="P1" s="11"/>
      <c r="Q1" s="11"/>
      <c r="R1" s="11"/>
      <c r="S1" s="13" t="s">
        <v>103</v>
      </c>
      <c r="T1" s="13"/>
      <c r="U1" s="117"/>
      <c r="V1" s="11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8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8" t="s">
        <v>87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82</v>
      </c>
    </row>
    <row r="4" spans="1:66" ht="36.950000000000003" customHeight="1">
      <c r="B4" s="22"/>
      <c r="C4" s="185" t="s">
        <v>104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17" t="s">
        <v>12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17</v>
      </c>
      <c r="E6" s="25"/>
      <c r="F6" s="230" t="str">
        <f>'Rekapitulácia stavby'!K6</f>
        <v>Dobudovanie systému  triedeného zberu a odvozu komunálneho odpadu v obci Lovinobaňa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5"/>
      <c r="R6" s="23"/>
    </row>
    <row r="7" spans="1:66" s="1" customFormat="1" ht="32.85" customHeight="1">
      <c r="B7" s="33"/>
      <c r="C7" s="34"/>
      <c r="D7" s="28" t="s">
        <v>105</v>
      </c>
      <c r="E7" s="34"/>
      <c r="F7" s="191" t="s">
        <v>318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4"/>
      <c r="R7" s="35"/>
    </row>
    <row r="8" spans="1:66" s="1" customFormat="1" ht="14.45" customHeight="1">
      <c r="B8" s="33"/>
      <c r="C8" s="34"/>
      <c r="D8" s="29" t="s">
        <v>19</v>
      </c>
      <c r="E8" s="34"/>
      <c r="F8" s="27" t="s">
        <v>20</v>
      </c>
      <c r="G8" s="34"/>
      <c r="H8" s="34"/>
      <c r="I8" s="34"/>
      <c r="J8" s="34"/>
      <c r="K8" s="34"/>
      <c r="L8" s="34"/>
      <c r="M8" s="29" t="s">
        <v>21</v>
      </c>
      <c r="N8" s="34"/>
      <c r="O8" s="27" t="s">
        <v>20</v>
      </c>
      <c r="P8" s="34"/>
      <c r="Q8" s="34"/>
      <c r="R8" s="35"/>
    </row>
    <row r="9" spans="1:66" s="1" customFormat="1" ht="14.45" customHeight="1">
      <c r="B9" s="33"/>
      <c r="C9" s="34"/>
      <c r="D9" s="29" t="s">
        <v>22</v>
      </c>
      <c r="E9" s="34"/>
      <c r="F9" s="27" t="s">
        <v>23</v>
      </c>
      <c r="G9" s="34"/>
      <c r="H9" s="34"/>
      <c r="I9" s="34"/>
      <c r="J9" s="34"/>
      <c r="K9" s="34"/>
      <c r="L9" s="34"/>
      <c r="M9" s="29" t="s">
        <v>24</v>
      </c>
      <c r="N9" s="34"/>
      <c r="O9" s="233">
        <f>'Rekapitulácia stavby'!AN8</f>
        <v>43291</v>
      </c>
      <c r="P9" s="234"/>
      <c r="Q9" s="34"/>
      <c r="R9" s="35"/>
    </row>
    <row r="10" spans="1:66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66" s="1" customFormat="1" ht="14.45" customHeight="1">
      <c r="B11" s="33"/>
      <c r="C11" s="34"/>
      <c r="D11" s="29" t="s">
        <v>25</v>
      </c>
      <c r="E11" s="34"/>
      <c r="F11" s="34"/>
      <c r="G11" s="34"/>
      <c r="H11" s="34"/>
      <c r="I11" s="34"/>
      <c r="J11" s="34"/>
      <c r="K11" s="34"/>
      <c r="L11" s="34"/>
      <c r="M11" s="29" t="s">
        <v>26</v>
      </c>
      <c r="N11" s="34"/>
      <c r="O11" s="189" t="s">
        <v>20</v>
      </c>
      <c r="P11" s="189"/>
      <c r="Q11" s="34"/>
      <c r="R11" s="35"/>
    </row>
    <row r="12" spans="1:66" s="1" customFormat="1" ht="18" customHeight="1">
      <c r="B12" s="33"/>
      <c r="C12" s="34"/>
      <c r="D12" s="34"/>
      <c r="E12" s="27" t="s">
        <v>27</v>
      </c>
      <c r="F12" s="34"/>
      <c r="G12" s="34"/>
      <c r="H12" s="34"/>
      <c r="I12" s="34"/>
      <c r="J12" s="34"/>
      <c r="K12" s="34"/>
      <c r="L12" s="34"/>
      <c r="M12" s="29" t="s">
        <v>28</v>
      </c>
      <c r="N12" s="34"/>
      <c r="O12" s="189" t="s">
        <v>20</v>
      </c>
      <c r="P12" s="189"/>
      <c r="Q12" s="34"/>
      <c r="R12" s="35"/>
    </row>
    <row r="13" spans="1:66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1:66" s="1" customFormat="1" ht="14.45" customHeight="1">
      <c r="B14" s="33"/>
      <c r="C14" s="34"/>
      <c r="D14" s="29" t="s">
        <v>29</v>
      </c>
      <c r="E14" s="34"/>
      <c r="F14" s="34"/>
      <c r="G14" s="34"/>
      <c r="H14" s="34"/>
      <c r="I14" s="34"/>
      <c r="J14" s="34"/>
      <c r="K14" s="34"/>
      <c r="L14" s="34"/>
      <c r="M14" s="29" t="s">
        <v>26</v>
      </c>
      <c r="N14" s="34"/>
      <c r="O14" s="235" t="str">
        <f>IF('Rekapitulácia stavby'!AN13="","",'Rekapitulácia stavby'!AN13)</f>
        <v>Vyplň údaj</v>
      </c>
      <c r="P14" s="189"/>
      <c r="Q14" s="34"/>
      <c r="R14" s="35"/>
    </row>
    <row r="15" spans="1:66" s="1" customFormat="1" ht="18" customHeight="1">
      <c r="B15" s="33"/>
      <c r="C15" s="34"/>
      <c r="D15" s="34"/>
      <c r="E15" s="235" t="str">
        <f>IF('Rekapitulácia stavby'!E14="","",'Rekapitulácia stavby'!E14)</f>
        <v>Vyplň údaj</v>
      </c>
      <c r="F15" s="236"/>
      <c r="G15" s="236"/>
      <c r="H15" s="236"/>
      <c r="I15" s="236"/>
      <c r="J15" s="236"/>
      <c r="K15" s="236"/>
      <c r="L15" s="236"/>
      <c r="M15" s="29" t="s">
        <v>28</v>
      </c>
      <c r="N15" s="34"/>
      <c r="O15" s="235" t="str">
        <f>IF('Rekapitulácia stavby'!AN14="","",'Rekapitulácia stavby'!AN14)</f>
        <v>Vyplň údaj</v>
      </c>
      <c r="P15" s="189"/>
      <c r="Q15" s="34"/>
      <c r="R15" s="35"/>
    </row>
    <row r="16" spans="1:66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29" t="s">
        <v>31</v>
      </c>
      <c r="E17" s="34"/>
      <c r="F17" s="34"/>
      <c r="G17" s="34"/>
      <c r="H17" s="34"/>
      <c r="I17" s="34"/>
      <c r="J17" s="34"/>
      <c r="K17" s="34"/>
      <c r="L17" s="34"/>
      <c r="M17" s="29" t="s">
        <v>26</v>
      </c>
      <c r="N17" s="34"/>
      <c r="O17" s="189" t="s">
        <v>20</v>
      </c>
      <c r="P17" s="189"/>
      <c r="Q17" s="34"/>
      <c r="R17" s="35"/>
    </row>
    <row r="18" spans="2:18" s="1" customFormat="1" ht="18" customHeight="1">
      <c r="B18" s="33"/>
      <c r="C18" s="34"/>
      <c r="D18" s="34"/>
      <c r="E18" s="27" t="s">
        <v>32</v>
      </c>
      <c r="F18" s="34"/>
      <c r="G18" s="34"/>
      <c r="H18" s="34"/>
      <c r="I18" s="34"/>
      <c r="J18" s="34"/>
      <c r="K18" s="34"/>
      <c r="L18" s="34"/>
      <c r="M18" s="29" t="s">
        <v>28</v>
      </c>
      <c r="N18" s="34"/>
      <c r="O18" s="189" t="s">
        <v>20</v>
      </c>
      <c r="P18" s="189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29" t="s">
        <v>34</v>
      </c>
      <c r="E20" s="34"/>
      <c r="F20" s="34"/>
      <c r="G20" s="34"/>
      <c r="H20" s="34"/>
      <c r="I20" s="34"/>
      <c r="J20" s="34"/>
      <c r="K20" s="34"/>
      <c r="L20" s="34"/>
      <c r="M20" s="29" t="s">
        <v>26</v>
      </c>
      <c r="N20" s="34"/>
      <c r="O20" s="189" t="str">
        <f>IF('Rekapitulácia stavby'!AN19="","",'Rekapitulácia stavby'!AN19)</f>
        <v/>
      </c>
      <c r="P20" s="189"/>
      <c r="Q20" s="34"/>
      <c r="R20" s="35"/>
    </row>
    <row r="21" spans="2:18" s="1" customFormat="1" ht="18" customHeight="1">
      <c r="B21" s="33"/>
      <c r="C21" s="34"/>
      <c r="D21" s="34"/>
      <c r="E21" s="27" t="str">
        <f>IF('Rekapitulácia stavby'!E20="","",'Rekapitulácia stavby'!E20)</f>
        <v xml:space="preserve"> </v>
      </c>
      <c r="F21" s="34"/>
      <c r="G21" s="34"/>
      <c r="H21" s="34"/>
      <c r="I21" s="34"/>
      <c r="J21" s="34"/>
      <c r="K21" s="34"/>
      <c r="L21" s="34"/>
      <c r="M21" s="29" t="s">
        <v>28</v>
      </c>
      <c r="N21" s="34"/>
      <c r="O21" s="189" t="str">
        <f>IF('Rekapitulácia stavby'!AN20="","",'Rekapitulácia stavby'!AN20)</f>
        <v/>
      </c>
      <c r="P21" s="189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29" t="s">
        <v>36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6.5" customHeight="1">
      <c r="B24" s="33"/>
      <c r="C24" s="34"/>
      <c r="D24" s="34"/>
      <c r="E24" s="194" t="s">
        <v>20</v>
      </c>
      <c r="F24" s="194"/>
      <c r="G24" s="194"/>
      <c r="H24" s="194"/>
      <c r="I24" s="194"/>
      <c r="J24" s="194"/>
      <c r="K24" s="194"/>
      <c r="L24" s="194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18" t="s">
        <v>107</v>
      </c>
      <c r="E27" s="34"/>
      <c r="F27" s="34"/>
      <c r="G27" s="34"/>
      <c r="H27" s="34"/>
      <c r="I27" s="34"/>
      <c r="J27" s="34"/>
      <c r="K27" s="34"/>
      <c r="L27" s="34"/>
      <c r="M27" s="195">
        <f>N88</f>
        <v>0</v>
      </c>
      <c r="N27" s="195"/>
      <c r="O27" s="195"/>
      <c r="P27" s="195"/>
      <c r="Q27" s="34"/>
      <c r="R27" s="35"/>
    </row>
    <row r="28" spans="2:18" s="1" customFormat="1" ht="14.45" customHeight="1">
      <c r="B28" s="33"/>
      <c r="C28" s="34"/>
      <c r="D28" s="32" t="s">
        <v>94</v>
      </c>
      <c r="E28" s="34"/>
      <c r="F28" s="34"/>
      <c r="G28" s="34"/>
      <c r="H28" s="34"/>
      <c r="I28" s="34"/>
      <c r="J28" s="34"/>
      <c r="K28" s="34"/>
      <c r="L28" s="34"/>
      <c r="M28" s="195">
        <f>N97</f>
        <v>0</v>
      </c>
      <c r="N28" s="195"/>
      <c r="O28" s="195"/>
      <c r="P28" s="195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9" t="s">
        <v>39</v>
      </c>
      <c r="E30" s="34"/>
      <c r="F30" s="34"/>
      <c r="G30" s="34"/>
      <c r="H30" s="34"/>
      <c r="I30" s="34"/>
      <c r="J30" s="34"/>
      <c r="K30" s="34"/>
      <c r="L30" s="34"/>
      <c r="M30" s="237">
        <f>ROUND(M27+M28,2)</f>
        <v>0</v>
      </c>
      <c r="N30" s="232"/>
      <c r="O30" s="232"/>
      <c r="P30" s="232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40</v>
      </c>
      <c r="E32" s="40" t="s">
        <v>41</v>
      </c>
      <c r="F32" s="41">
        <v>0.2</v>
      </c>
      <c r="G32" s="120" t="s">
        <v>42</v>
      </c>
      <c r="H32" s="238">
        <f>ROUND((((SUM(BE97:BE104)+SUM(BE122:BE148))+SUM(BE150:BE154))),2)</f>
        <v>0</v>
      </c>
      <c r="I32" s="232"/>
      <c r="J32" s="232"/>
      <c r="K32" s="34"/>
      <c r="L32" s="34"/>
      <c r="M32" s="238">
        <f>ROUND(((ROUND((SUM(BE97:BE104)+SUM(BE122:BE148)), 2)*F32)+SUM(BE150:BE154)*F32),2)</f>
        <v>0</v>
      </c>
      <c r="N32" s="232"/>
      <c r="O32" s="232"/>
      <c r="P32" s="232"/>
      <c r="Q32" s="34"/>
      <c r="R32" s="35"/>
    </row>
    <row r="33" spans="2:18" s="1" customFormat="1" ht="14.45" customHeight="1">
      <c r="B33" s="33"/>
      <c r="C33" s="34"/>
      <c r="D33" s="34"/>
      <c r="E33" s="40" t="s">
        <v>43</v>
      </c>
      <c r="F33" s="41">
        <v>0.2</v>
      </c>
      <c r="G33" s="120" t="s">
        <v>42</v>
      </c>
      <c r="H33" s="238">
        <f>ROUND((((SUM(BF97:BF104)+SUM(BF122:BF148))+SUM(BF150:BF154))),2)</f>
        <v>0</v>
      </c>
      <c r="I33" s="232"/>
      <c r="J33" s="232"/>
      <c r="K33" s="34"/>
      <c r="L33" s="34"/>
      <c r="M33" s="238">
        <f>ROUND(((ROUND((SUM(BF97:BF104)+SUM(BF122:BF148)), 2)*F33)+SUM(BF150:BF154)*F33),2)</f>
        <v>0</v>
      </c>
      <c r="N33" s="232"/>
      <c r="O33" s="232"/>
      <c r="P33" s="232"/>
      <c r="Q33" s="34"/>
      <c r="R33" s="35"/>
    </row>
    <row r="34" spans="2:18" s="1" customFormat="1" ht="14.45" hidden="1" customHeight="1">
      <c r="B34" s="33"/>
      <c r="C34" s="34"/>
      <c r="D34" s="34"/>
      <c r="E34" s="40" t="s">
        <v>44</v>
      </c>
      <c r="F34" s="41">
        <v>0.2</v>
      </c>
      <c r="G34" s="120" t="s">
        <v>42</v>
      </c>
      <c r="H34" s="238">
        <f>ROUND((((SUM(BG97:BG104)+SUM(BG122:BG148))+SUM(BG150:BG154))),2)</f>
        <v>0</v>
      </c>
      <c r="I34" s="232"/>
      <c r="J34" s="232"/>
      <c r="K34" s="34"/>
      <c r="L34" s="34"/>
      <c r="M34" s="238">
        <v>0</v>
      </c>
      <c r="N34" s="232"/>
      <c r="O34" s="232"/>
      <c r="P34" s="232"/>
      <c r="Q34" s="34"/>
      <c r="R34" s="35"/>
    </row>
    <row r="35" spans="2:18" s="1" customFormat="1" ht="14.45" hidden="1" customHeight="1">
      <c r="B35" s="33"/>
      <c r="C35" s="34"/>
      <c r="D35" s="34"/>
      <c r="E35" s="40" t="s">
        <v>45</v>
      </c>
      <c r="F35" s="41">
        <v>0.2</v>
      </c>
      <c r="G35" s="120" t="s">
        <v>42</v>
      </c>
      <c r="H35" s="238">
        <f>ROUND((((SUM(BH97:BH104)+SUM(BH122:BH148))+SUM(BH150:BH154))),2)</f>
        <v>0</v>
      </c>
      <c r="I35" s="232"/>
      <c r="J35" s="232"/>
      <c r="K35" s="34"/>
      <c r="L35" s="34"/>
      <c r="M35" s="238">
        <v>0</v>
      </c>
      <c r="N35" s="232"/>
      <c r="O35" s="232"/>
      <c r="P35" s="232"/>
      <c r="Q35" s="34"/>
      <c r="R35" s="35"/>
    </row>
    <row r="36" spans="2:18" s="1" customFormat="1" ht="14.45" hidden="1" customHeight="1">
      <c r="B36" s="33"/>
      <c r="C36" s="34"/>
      <c r="D36" s="34"/>
      <c r="E36" s="40" t="s">
        <v>46</v>
      </c>
      <c r="F36" s="41">
        <v>0</v>
      </c>
      <c r="G36" s="120" t="s">
        <v>42</v>
      </c>
      <c r="H36" s="238">
        <f>ROUND((((SUM(BI97:BI104)+SUM(BI122:BI148))+SUM(BI150:BI154))),2)</f>
        <v>0</v>
      </c>
      <c r="I36" s="232"/>
      <c r="J36" s="232"/>
      <c r="K36" s="34"/>
      <c r="L36" s="34"/>
      <c r="M36" s="238">
        <v>0</v>
      </c>
      <c r="N36" s="232"/>
      <c r="O36" s="232"/>
      <c r="P36" s="232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16"/>
      <c r="D38" s="121" t="s">
        <v>47</v>
      </c>
      <c r="E38" s="77"/>
      <c r="F38" s="77"/>
      <c r="G38" s="122" t="s">
        <v>48</v>
      </c>
      <c r="H38" s="123" t="s">
        <v>49</v>
      </c>
      <c r="I38" s="77"/>
      <c r="J38" s="77"/>
      <c r="K38" s="77"/>
      <c r="L38" s="239">
        <f>SUM(M30:M36)</f>
        <v>0</v>
      </c>
      <c r="M38" s="239"/>
      <c r="N38" s="239"/>
      <c r="O38" s="239"/>
      <c r="P38" s="240"/>
      <c r="Q38" s="116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3"/>
      <c r="C50" s="34"/>
      <c r="D50" s="48" t="s">
        <v>50</v>
      </c>
      <c r="E50" s="49"/>
      <c r="F50" s="49"/>
      <c r="G50" s="49"/>
      <c r="H50" s="50"/>
      <c r="I50" s="34"/>
      <c r="J50" s="48" t="s">
        <v>51</v>
      </c>
      <c r="K50" s="49"/>
      <c r="L50" s="49"/>
      <c r="M50" s="49"/>
      <c r="N50" s="49"/>
      <c r="O50" s="49"/>
      <c r="P50" s="50"/>
      <c r="Q50" s="34"/>
      <c r="R50" s="35"/>
    </row>
    <row r="51" spans="2:18">
      <c r="B51" s="22"/>
      <c r="C51" s="25"/>
      <c r="D51" s="51"/>
      <c r="E51" s="25"/>
      <c r="F51" s="25"/>
      <c r="G51" s="25"/>
      <c r="H51" s="52"/>
      <c r="I51" s="25"/>
      <c r="J51" s="51"/>
      <c r="K51" s="25"/>
      <c r="L51" s="25"/>
      <c r="M51" s="25"/>
      <c r="N51" s="25"/>
      <c r="O51" s="25"/>
      <c r="P51" s="52"/>
      <c r="Q51" s="25"/>
      <c r="R51" s="23"/>
    </row>
    <row r="52" spans="2:18">
      <c r="B52" s="22"/>
      <c r="C52" s="25"/>
      <c r="D52" s="51"/>
      <c r="E52" s="25"/>
      <c r="F52" s="25"/>
      <c r="G52" s="25"/>
      <c r="H52" s="52"/>
      <c r="I52" s="25"/>
      <c r="J52" s="51"/>
      <c r="K52" s="25"/>
      <c r="L52" s="25"/>
      <c r="M52" s="25"/>
      <c r="N52" s="25"/>
      <c r="O52" s="25"/>
      <c r="P52" s="52"/>
      <c r="Q52" s="25"/>
      <c r="R52" s="23"/>
    </row>
    <row r="53" spans="2:18">
      <c r="B53" s="22"/>
      <c r="C53" s="25"/>
      <c r="D53" s="51"/>
      <c r="E53" s="25"/>
      <c r="F53" s="25"/>
      <c r="G53" s="25"/>
      <c r="H53" s="52"/>
      <c r="I53" s="25"/>
      <c r="J53" s="51"/>
      <c r="K53" s="25"/>
      <c r="L53" s="25"/>
      <c r="M53" s="25"/>
      <c r="N53" s="25"/>
      <c r="O53" s="25"/>
      <c r="P53" s="52"/>
      <c r="Q53" s="25"/>
      <c r="R53" s="23"/>
    </row>
    <row r="54" spans="2:18">
      <c r="B54" s="22"/>
      <c r="C54" s="25"/>
      <c r="D54" s="51"/>
      <c r="E54" s="25"/>
      <c r="F54" s="25"/>
      <c r="G54" s="25"/>
      <c r="H54" s="52"/>
      <c r="I54" s="25"/>
      <c r="J54" s="51"/>
      <c r="K54" s="25"/>
      <c r="L54" s="25"/>
      <c r="M54" s="25"/>
      <c r="N54" s="25"/>
      <c r="O54" s="25"/>
      <c r="P54" s="52"/>
      <c r="Q54" s="25"/>
      <c r="R54" s="23"/>
    </row>
    <row r="55" spans="2:18">
      <c r="B55" s="22"/>
      <c r="C55" s="25"/>
      <c r="D55" s="51"/>
      <c r="E55" s="25"/>
      <c r="F55" s="25"/>
      <c r="G55" s="25"/>
      <c r="H55" s="52"/>
      <c r="I55" s="25"/>
      <c r="J55" s="51"/>
      <c r="K55" s="25"/>
      <c r="L55" s="25"/>
      <c r="M55" s="25"/>
      <c r="N55" s="25"/>
      <c r="O55" s="25"/>
      <c r="P55" s="52"/>
      <c r="Q55" s="25"/>
      <c r="R55" s="23"/>
    </row>
    <row r="56" spans="2:18">
      <c r="B56" s="22"/>
      <c r="C56" s="25"/>
      <c r="D56" s="51"/>
      <c r="E56" s="25"/>
      <c r="F56" s="25"/>
      <c r="G56" s="25"/>
      <c r="H56" s="52"/>
      <c r="I56" s="25"/>
      <c r="J56" s="51"/>
      <c r="K56" s="25"/>
      <c r="L56" s="25"/>
      <c r="M56" s="25"/>
      <c r="N56" s="25"/>
      <c r="O56" s="25"/>
      <c r="P56" s="52"/>
      <c r="Q56" s="25"/>
      <c r="R56" s="23"/>
    </row>
    <row r="57" spans="2:18">
      <c r="B57" s="22"/>
      <c r="C57" s="25"/>
      <c r="D57" s="51"/>
      <c r="E57" s="25"/>
      <c r="F57" s="25"/>
      <c r="G57" s="25"/>
      <c r="H57" s="52"/>
      <c r="I57" s="25"/>
      <c r="J57" s="51"/>
      <c r="K57" s="25"/>
      <c r="L57" s="25"/>
      <c r="M57" s="25"/>
      <c r="N57" s="25"/>
      <c r="O57" s="25"/>
      <c r="P57" s="52"/>
      <c r="Q57" s="25"/>
      <c r="R57" s="23"/>
    </row>
    <row r="58" spans="2:18">
      <c r="B58" s="22"/>
      <c r="C58" s="25"/>
      <c r="D58" s="51"/>
      <c r="E58" s="25"/>
      <c r="F58" s="25"/>
      <c r="G58" s="25"/>
      <c r="H58" s="52"/>
      <c r="I58" s="25"/>
      <c r="J58" s="51"/>
      <c r="K58" s="25"/>
      <c r="L58" s="25"/>
      <c r="M58" s="25"/>
      <c r="N58" s="25"/>
      <c r="O58" s="25"/>
      <c r="P58" s="52"/>
      <c r="Q58" s="25"/>
      <c r="R58" s="23"/>
    </row>
    <row r="59" spans="2:18" s="1" customFormat="1" ht="15">
      <c r="B59" s="33"/>
      <c r="C59" s="34"/>
      <c r="D59" s="53" t="s">
        <v>52</v>
      </c>
      <c r="E59" s="54"/>
      <c r="F59" s="54"/>
      <c r="G59" s="55" t="s">
        <v>53</v>
      </c>
      <c r="H59" s="56"/>
      <c r="I59" s="34"/>
      <c r="J59" s="53" t="s">
        <v>52</v>
      </c>
      <c r="K59" s="54"/>
      <c r="L59" s="54"/>
      <c r="M59" s="54"/>
      <c r="N59" s="55" t="s">
        <v>53</v>
      </c>
      <c r="O59" s="54"/>
      <c r="P59" s="56"/>
      <c r="Q59" s="34"/>
      <c r="R59" s="35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3"/>
      <c r="C61" s="34"/>
      <c r="D61" s="48" t="s">
        <v>54</v>
      </c>
      <c r="E61" s="49"/>
      <c r="F61" s="49"/>
      <c r="G61" s="49"/>
      <c r="H61" s="50"/>
      <c r="I61" s="34"/>
      <c r="J61" s="48" t="s">
        <v>55</v>
      </c>
      <c r="K61" s="49"/>
      <c r="L61" s="49"/>
      <c r="M61" s="49"/>
      <c r="N61" s="49"/>
      <c r="O61" s="49"/>
      <c r="P61" s="50"/>
      <c r="Q61" s="34"/>
      <c r="R61" s="35"/>
    </row>
    <row r="62" spans="2:18">
      <c r="B62" s="22"/>
      <c r="C62" s="25"/>
      <c r="D62" s="51"/>
      <c r="E62" s="25"/>
      <c r="F62" s="25"/>
      <c r="G62" s="25"/>
      <c r="H62" s="52"/>
      <c r="I62" s="25"/>
      <c r="J62" s="51"/>
      <c r="K62" s="25"/>
      <c r="L62" s="25"/>
      <c r="M62" s="25"/>
      <c r="N62" s="25"/>
      <c r="O62" s="25"/>
      <c r="P62" s="52"/>
      <c r="Q62" s="25"/>
      <c r="R62" s="23"/>
    </row>
    <row r="63" spans="2:18">
      <c r="B63" s="22"/>
      <c r="C63" s="25"/>
      <c r="D63" s="51"/>
      <c r="E63" s="25"/>
      <c r="F63" s="25"/>
      <c r="G63" s="25"/>
      <c r="H63" s="52"/>
      <c r="I63" s="25"/>
      <c r="J63" s="51"/>
      <c r="K63" s="25"/>
      <c r="L63" s="25"/>
      <c r="M63" s="25"/>
      <c r="N63" s="25"/>
      <c r="O63" s="25"/>
      <c r="P63" s="52"/>
      <c r="Q63" s="25"/>
      <c r="R63" s="23"/>
    </row>
    <row r="64" spans="2:18">
      <c r="B64" s="22"/>
      <c r="C64" s="25"/>
      <c r="D64" s="51"/>
      <c r="E64" s="25"/>
      <c r="F64" s="25"/>
      <c r="G64" s="25"/>
      <c r="H64" s="52"/>
      <c r="I64" s="25"/>
      <c r="J64" s="51"/>
      <c r="K64" s="25"/>
      <c r="L64" s="25"/>
      <c r="M64" s="25"/>
      <c r="N64" s="25"/>
      <c r="O64" s="25"/>
      <c r="P64" s="52"/>
      <c r="Q64" s="25"/>
      <c r="R64" s="23"/>
    </row>
    <row r="65" spans="2:21">
      <c r="B65" s="22"/>
      <c r="C65" s="25"/>
      <c r="D65" s="51"/>
      <c r="E65" s="25"/>
      <c r="F65" s="25"/>
      <c r="G65" s="25"/>
      <c r="H65" s="52"/>
      <c r="I65" s="25"/>
      <c r="J65" s="51"/>
      <c r="K65" s="25"/>
      <c r="L65" s="25"/>
      <c r="M65" s="25"/>
      <c r="N65" s="25"/>
      <c r="O65" s="25"/>
      <c r="P65" s="52"/>
      <c r="Q65" s="25"/>
      <c r="R65" s="23"/>
    </row>
    <row r="66" spans="2:21">
      <c r="B66" s="22"/>
      <c r="C66" s="25"/>
      <c r="D66" s="51"/>
      <c r="E66" s="25"/>
      <c r="F66" s="25"/>
      <c r="G66" s="25"/>
      <c r="H66" s="52"/>
      <c r="I66" s="25"/>
      <c r="J66" s="51"/>
      <c r="K66" s="25"/>
      <c r="L66" s="25"/>
      <c r="M66" s="25"/>
      <c r="N66" s="25"/>
      <c r="O66" s="25"/>
      <c r="P66" s="52"/>
      <c r="Q66" s="25"/>
      <c r="R66" s="23"/>
    </row>
    <row r="67" spans="2:21">
      <c r="B67" s="22"/>
      <c r="C67" s="25"/>
      <c r="D67" s="51"/>
      <c r="E67" s="25"/>
      <c r="F67" s="25"/>
      <c r="G67" s="25"/>
      <c r="H67" s="52"/>
      <c r="I67" s="25"/>
      <c r="J67" s="51"/>
      <c r="K67" s="25"/>
      <c r="L67" s="25"/>
      <c r="M67" s="25"/>
      <c r="N67" s="25"/>
      <c r="O67" s="25"/>
      <c r="P67" s="52"/>
      <c r="Q67" s="25"/>
      <c r="R67" s="23"/>
    </row>
    <row r="68" spans="2:21">
      <c r="B68" s="22"/>
      <c r="C68" s="25"/>
      <c r="D68" s="51"/>
      <c r="E68" s="25"/>
      <c r="F68" s="25"/>
      <c r="G68" s="25"/>
      <c r="H68" s="52"/>
      <c r="I68" s="25"/>
      <c r="J68" s="51"/>
      <c r="K68" s="25"/>
      <c r="L68" s="25"/>
      <c r="M68" s="25"/>
      <c r="N68" s="25"/>
      <c r="O68" s="25"/>
      <c r="P68" s="52"/>
      <c r="Q68" s="25"/>
      <c r="R68" s="23"/>
    </row>
    <row r="69" spans="2:21">
      <c r="B69" s="22"/>
      <c r="C69" s="25"/>
      <c r="D69" s="51"/>
      <c r="E69" s="25"/>
      <c r="F69" s="25"/>
      <c r="G69" s="25"/>
      <c r="H69" s="52"/>
      <c r="I69" s="25"/>
      <c r="J69" s="51"/>
      <c r="K69" s="25"/>
      <c r="L69" s="25"/>
      <c r="M69" s="25"/>
      <c r="N69" s="25"/>
      <c r="O69" s="25"/>
      <c r="P69" s="52"/>
      <c r="Q69" s="25"/>
      <c r="R69" s="23"/>
    </row>
    <row r="70" spans="2:21" s="1" customFormat="1" ht="15">
      <c r="B70" s="33"/>
      <c r="C70" s="34"/>
      <c r="D70" s="53" t="s">
        <v>52</v>
      </c>
      <c r="E70" s="54"/>
      <c r="F70" s="54"/>
      <c r="G70" s="55" t="s">
        <v>53</v>
      </c>
      <c r="H70" s="56"/>
      <c r="I70" s="34"/>
      <c r="J70" s="53" t="s">
        <v>52</v>
      </c>
      <c r="K70" s="54"/>
      <c r="L70" s="54"/>
      <c r="M70" s="54"/>
      <c r="N70" s="55" t="s">
        <v>53</v>
      </c>
      <c r="O70" s="54"/>
      <c r="P70" s="56"/>
      <c r="Q70" s="34"/>
      <c r="R70" s="35"/>
    </row>
    <row r="71" spans="2:21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21" s="1" customFormat="1" ht="6.95" customHeight="1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6"/>
    </row>
    <row r="76" spans="2:21" s="1" customFormat="1" ht="36.950000000000003" customHeight="1">
      <c r="B76" s="33"/>
      <c r="C76" s="185" t="s">
        <v>108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5"/>
      <c r="T76" s="127"/>
      <c r="U76" s="127"/>
    </row>
    <row r="77" spans="2:21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27"/>
      <c r="U77" s="127"/>
    </row>
    <row r="78" spans="2:21" s="1" customFormat="1" ht="30" customHeight="1">
      <c r="B78" s="33"/>
      <c r="C78" s="29" t="s">
        <v>17</v>
      </c>
      <c r="D78" s="34"/>
      <c r="E78" s="34"/>
      <c r="F78" s="230" t="str">
        <f>F6</f>
        <v>Dobudovanie systému  triedeného zberu a odvozu komunálneho odpadu v obci Lovinobaňa</v>
      </c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34"/>
      <c r="R78" s="35"/>
      <c r="T78" s="127"/>
      <c r="U78" s="127"/>
    </row>
    <row r="79" spans="2:21" s="1" customFormat="1" ht="36.950000000000003" customHeight="1">
      <c r="B79" s="33"/>
      <c r="C79" s="67" t="s">
        <v>105</v>
      </c>
      <c r="D79" s="34"/>
      <c r="E79" s="34"/>
      <c r="F79" s="205" t="str">
        <f>F7</f>
        <v>2 - Zberné miesta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4"/>
      <c r="R79" s="35"/>
      <c r="T79" s="127"/>
      <c r="U79" s="127"/>
    </row>
    <row r="80" spans="2:21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27"/>
      <c r="U80" s="127"/>
    </row>
    <row r="81" spans="2:47" s="1" customFormat="1" ht="18" customHeight="1">
      <c r="B81" s="33"/>
      <c r="C81" s="29" t="s">
        <v>22</v>
      </c>
      <c r="D81" s="34"/>
      <c r="E81" s="34"/>
      <c r="F81" s="27" t="str">
        <f>F9</f>
        <v>Lovinobaňa</v>
      </c>
      <c r="G81" s="34"/>
      <c r="H81" s="34"/>
      <c r="I81" s="34"/>
      <c r="J81" s="34"/>
      <c r="K81" s="29" t="s">
        <v>24</v>
      </c>
      <c r="L81" s="34"/>
      <c r="M81" s="234">
        <f>IF(O9="","",O9)</f>
        <v>43291</v>
      </c>
      <c r="N81" s="234"/>
      <c r="O81" s="234"/>
      <c r="P81" s="234"/>
      <c r="Q81" s="34"/>
      <c r="R81" s="35"/>
      <c r="T81" s="127"/>
      <c r="U81" s="127"/>
    </row>
    <row r="82" spans="2:47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27"/>
      <c r="U82" s="127"/>
    </row>
    <row r="83" spans="2:47" s="1" customFormat="1" ht="15">
      <c r="B83" s="33"/>
      <c r="C83" s="29" t="s">
        <v>25</v>
      </c>
      <c r="D83" s="34"/>
      <c r="E83" s="34"/>
      <c r="F83" s="27" t="str">
        <f>E12</f>
        <v>obec Lovinobaňa</v>
      </c>
      <c r="G83" s="34"/>
      <c r="H83" s="34"/>
      <c r="I83" s="34"/>
      <c r="J83" s="34"/>
      <c r="K83" s="29" t="s">
        <v>31</v>
      </c>
      <c r="L83" s="34"/>
      <c r="M83" s="189" t="str">
        <f>E18</f>
        <v>Ing. R. Slodičák</v>
      </c>
      <c r="N83" s="189"/>
      <c r="O83" s="189"/>
      <c r="P83" s="189"/>
      <c r="Q83" s="189"/>
      <c r="R83" s="35"/>
      <c r="T83" s="127"/>
      <c r="U83" s="127"/>
    </row>
    <row r="84" spans="2:47" s="1" customFormat="1" ht="14.45" customHeight="1">
      <c r="B84" s="33"/>
      <c r="C84" s="29" t="s">
        <v>29</v>
      </c>
      <c r="D84" s="34"/>
      <c r="E84" s="34"/>
      <c r="F84" s="27" t="str">
        <f>IF(E15="","",E15)</f>
        <v>Vyplň údaj</v>
      </c>
      <c r="G84" s="34"/>
      <c r="H84" s="34"/>
      <c r="I84" s="34"/>
      <c r="J84" s="34"/>
      <c r="K84" s="29" t="s">
        <v>34</v>
      </c>
      <c r="L84" s="34"/>
      <c r="M84" s="189" t="str">
        <f>E21</f>
        <v xml:space="preserve"> </v>
      </c>
      <c r="N84" s="189"/>
      <c r="O84" s="189"/>
      <c r="P84" s="189"/>
      <c r="Q84" s="189"/>
      <c r="R84" s="35"/>
      <c r="T84" s="127"/>
      <c r="U84" s="127"/>
    </row>
    <row r="85" spans="2:47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27"/>
      <c r="U85" s="127"/>
    </row>
    <row r="86" spans="2:47" s="1" customFormat="1" ht="29.25" customHeight="1">
      <c r="B86" s="33"/>
      <c r="C86" s="241" t="s">
        <v>109</v>
      </c>
      <c r="D86" s="242"/>
      <c r="E86" s="242"/>
      <c r="F86" s="242"/>
      <c r="G86" s="242"/>
      <c r="H86" s="116"/>
      <c r="I86" s="116"/>
      <c r="J86" s="116"/>
      <c r="K86" s="116"/>
      <c r="L86" s="116"/>
      <c r="M86" s="116"/>
      <c r="N86" s="241" t="s">
        <v>110</v>
      </c>
      <c r="O86" s="242"/>
      <c r="P86" s="242"/>
      <c r="Q86" s="242"/>
      <c r="R86" s="35"/>
      <c r="T86" s="127"/>
      <c r="U86" s="127"/>
    </row>
    <row r="87" spans="2:47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27"/>
      <c r="U87" s="127"/>
    </row>
    <row r="88" spans="2:47" s="1" customFormat="1" ht="29.25" customHeight="1">
      <c r="B88" s="33"/>
      <c r="C88" s="128" t="s">
        <v>111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22">
        <f>N122</f>
        <v>0</v>
      </c>
      <c r="O88" s="243"/>
      <c r="P88" s="243"/>
      <c r="Q88" s="243"/>
      <c r="R88" s="35"/>
      <c r="T88" s="127"/>
      <c r="U88" s="127"/>
      <c r="AU88" s="18" t="s">
        <v>112</v>
      </c>
    </row>
    <row r="89" spans="2:47" s="6" customFormat="1" ht="24.95" customHeight="1">
      <c r="B89" s="129"/>
      <c r="C89" s="130"/>
      <c r="D89" s="131" t="s">
        <v>114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44">
        <f>N123</f>
        <v>0</v>
      </c>
      <c r="O89" s="245"/>
      <c r="P89" s="245"/>
      <c r="Q89" s="245"/>
      <c r="R89" s="132"/>
      <c r="T89" s="133"/>
      <c r="U89" s="133"/>
    </row>
    <row r="90" spans="2:47" s="7" customFormat="1" ht="19.899999999999999" customHeight="1">
      <c r="B90" s="134"/>
      <c r="C90" s="135"/>
      <c r="D90" s="104" t="s">
        <v>115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24">
        <f>N124</f>
        <v>0</v>
      </c>
      <c r="O90" s="246"/>
      <c r="P90" s="246"/>
      <c r="Q90" s="246"/>
      <c r="R90" s="136"/>
      <c r="T90" s="137"/>
      <c r="U90" s="137"/>
    </row>
    <row r="91" spans="2:47" s="7" customFormat="1" ht="19.899999999999999" customHeight="1">
      <c r="B91" s="134"/>
      <c r="C91" s="135"/>
      <c r="D91" s="104" t="s">
        <v>116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24">
        <f>N135</f>
        <v>0</v>
      </c>
      <c r="O91" s="246"/>
      <c r="P91" s="246"/>
      <c r="Q91" s="246"/>
      <c r="R91" s="136"/>
      <c r="T91" s="137"/>
      <c r="U91" s="137"/>
    </row>
    <row r="92" spans="2:47" s="7" customFormat="1" ht="19.899999999999999" customHeight="1">
      <c r="B92" s="134"/>
      <c r="C92" s="135"/>
      <c r="D92" s="104" t="s">
        <v>117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24">
        <f>N139</f>
        <v>0</v>
      </c>
      <c r="O92" s="246"/>
      <c r="P92" s="246"/>
      <c r="Q92" s="246"/>
      <c r="R92" s="136"/>
      <c r="T92" s="137"/>
      <c r="U92" s="137"/>
    </row>
    <row r="93" spans="2:47" s="7" customFormat="1" ht="19.899999999999999" customHeight="1">
      <c r="B93" s="134"/>
      <c r="C93" s="135"/>
      <c r="D93" s="104" t="s">
        <v>319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24">
        <f>N142</f>
        <v>0</v>
      </c>
      <c r="O93" s="246"/>
      <c r="P93" s="246"/>
      <c r="Q93" s="246"/>
      <c r="R93" s="136"/>
      <c r="T93" s="137"/>
      <c r="U93" s="137"/>
    </row>
    <row r="94" spans="2:47" s="7" customFormat="1" ht="19.899999999999999" customHeight="1">
      <c r="B94" s="134"/>
      <c r="C94" s="135"/>
      <c r="D94" s="104" t="s">
        <v>119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24">
        <f>N147</f>
        <v>0</v>
      </c>
      <c r="O94" s="246"/>
      <c r="P94" s="246"/>
      <c r="Q94" s="246"/>
      <c r="R94" s="136"/>
      <c r="T94" s="137"/>
      <c r="U94" s="137"/>
    </row>
    <row r="95" spans="2:47" s="6" customFormat="1" ht="21.75" customHeight="1">
      <c r="B95" s="129"/>
      <c r="C95" s="130"/>
      <c r="D95" s="131" t="s">
        <v>126</v>
      </c>
      <c r="E95" s="130"/>
      <c r="F95" s="130"/>
      <c r="G95" s="130"/>
      <c r="H95" s="130"/>
      <c r="I95" s="130"/>
      <c r="J95" s="130"/>
      <c r="K95" s="130"/>
      <c r="L95" s="130"/>
      <c r="M95" s="130"/>
      <c r="N95" s="247">
        <f>N149</f>
        <v>0</v>
      </c>
      <c r="O95" s="245"/>
      <c r="P95" s="245"/>
      <c r="Q95" s="245"/>
      <c r="R95" s="132"/>
      <c r="T95" s="133"/>
      <c r="U95" s="133"/>
    </row>
    <row r="96" spans="2:47" s="1" customFormat="1" ht="21.75" customHeight="1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5"/>
      <c r="T96" s="127"/>
      <c r="U96" s="127"/>
    </row>
    <row r="97" spans="2:65" s="1" customFormat="1" ht="29.25" customHeight="1">
      <c r="B97" s="33"/>
      <c r="C97" s="128" t="s">
        <v>127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243">
        <f>ROUND(N98+N99+N100+N101+N102+N103,2)</f>
        <v>0</v>
      </c>
      <c r="O97" s="248"/>
      <c r="P97" s="248"/>
      <c r="Q97" s="248"/>
      <c r="R97" s="35"/>
      <c r="T97" s="138"/>
      <c r="U97" s="139" t="s">
        <v>40</v>
      </c>
    </row>
    <row r="98" spans="2:65" s="1" customFormat="1" ht="18" customHeight="1">
      <c r="B98" s="33"/>
      <c r="C98" s="34"/>
      <c r="D98" s="228" t="s">
        <v>128</v>
      </c>
      <c r="E98" s="229"/>
      <c r="F98" s="229"/>
      <c r="G98" s="229"/>
      <c r="H98" s="229"/>
      <c r="I98" s="34"/>
      <c r="J98" s="34"/>
      <c r="K98" s="34"/>
      <c r="L98" s="34"/>
      <c r="M98" s="34"/>
      <c r="N98" s="223">
        <f>ROUND(N88*T98,2)</f>
        <v>0</v>
      </c>
      <c r="O98" s="224"/>
      <c r="P98" s="224"/>
      <c r="Q98" s="224"/>
      <c r="R98" s="35"/>
      <c r="S98" s="140"/>
      <c r="T98" s="141"/>
      <c r="U98" s="142" t="s">
        <v>43</v>
      </c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3" t="s">
        <v>129</v>
      </c>
      <c r="AZ98" s="140"/>
      <c r="BA98" s="140"/>
      <c r="BB98" s="140"/>
      <c r="BC98" s="140"/>
      <c r="BD98" s="140"/>
      <c r="BE98" s="144">
        <f t="shared" ref="BE98:BE103" si="0">IF(U98="základná",N98,0)</f>
        <v>0</v>
      </c>
      <c r="BF98" s="144">
        <f t="shared" ref="BF98:BF103" si="1">IF(U98="znížená",N98,0)</f>
        <v>0</v>
      </c>
      <c r="BG98" s="144">
        <f t="shared" ref="BG98:BG103" si="2">IF(U98="zákl. prenesená",N98,0)</f>
        <v>0</v>
      </c>
      <c r="BH98" s="144">
        <f t="shared" ref="BH98:BH103" si="3">IF(U98="zníž. prenesená",N98,0)</f>
        <v>0</v>
      </c>
      <c r="BI98" s="144">
        <f t="shared" ref="BI98:BI103" si="4">IF(U98="nulová",N98,0)</f>
        <v>0</v>
      </c>
      <c r="BJ98" s="143" t="s">
        <v>85</v>
      </c>
      <c r="BK98" s="140"/>
      <c r="BL98" s="140"/>
      <c r="BM98" s="140"/>
    </row>
    <row r="99" spans="2:65" s="1" customFormat="1" ht="18" customHeight="1">
      <c r="B99" s="33"/>
      <c r="C99" s="34"/>
      <c r="D99" s="228" t="s">
        <v>130</v>
      </c>
      <c r="E99" s="229"/>
      <c r="F99" s="229"/>
      <c r="G99" s="229"/>
      <c r="H99" s="229"/>
      <c r="I99" s="34"/>
      <c r="J99" s="34"/>
      <c r="K99" s="34"/>
      <c r="L99" s="34"/>
      <c r="M99" s="34"/>
      <c r="N99" s="223">
        <f>ROUND(N88*T99,2)</f>
        <v>0</v>
      </c>
      <c r="O99" s="224"/>
      <c r="P99" s="224"/>
      <c r="Q99" s="224"/>
      <c r="R99" s="35"/>
      <c r="S99" s="140"/>
      <c r="T99" s="141"/>
      <c r="U99" s="142" t="s">
        <v>43</v>
      </c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3" t="s">
        <v>129</v>
      </c>
      <c r="AZ99" s="140"/>
      <c r="BA99" s="140"/>
      <c r="BB99" s="140"/>
      <c r="BC99" s="140"/>
      <c r="BD99" s="140"/>
      <c r="BE99" s="144">
        <f t="shared" si="0"/>
        <v>0</v>
      </c>
      <c r="BF99" s="144">
        <f t="shared" si="1"/>
        <v>0</v>
      </c>
      <c r="BG99" s="144">
        <f t="shared" si="2"/>
        <v>0</v>
      </c>
      <c r="BH99" s="144">
        <f t="shared" si="3"/>
        <v>0</v>
      </c>
      <c r="BI99" s="144">
        <f t="shared" si="4"/>
        <v>0</v>
      </c>
      <c r="BJ99" s="143" t="s">
        <v>85</v>
      </c>
      <c r="BK99" s="140"/>
      <c r="BL99" s="140"/>
      <c r="BM99" s="140"/>
    </row>
    <row r="100" spans="2:65" s="1" customFormat="1" ht="18" customHeight="1">
      <c r="B100" s="33"/>
      <c r="C100" s="34"/>
      <c r="D100" s="228" t="s">
        <v>131</v>
      </c>
      <c r="E100" s="229"/>
      <c r="F100" s="229"/>
      <c r="G100" s="229"/>
      <c r="H100" s="229"/>
      <c r="I100" s="34"/>
      <c r="J100" s="34"/>
      <c r="K100" s="34"/>
      <c r="L100" s="34"/>
      <c r="M100" s="34"/>
      <c r="N100" s="223">
        <f>ROUND(N88*T100,2)</f>
        <v>0</v>
      </c>
      <c r="O100" s="224"/>
      <c r="P100" s="224"/>
      <c r="Q100" s="224"/>
      <c r="R100" s="35"/>
      <c r="S100" s="140"/>
      <c r="T100" s="141"/>
      <c r="U100" s="142" t="s">
        <v>43</v>
      </c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3" t="s">
        <v>129</v>
      </c>
      <c r="AZ100" s="140"/>
      <c r="BA100" s="140"/>
      <c r="BB100" s="140"/>
      <c r="BC100" s="140"/>
      <c r="BD100" s="140"/>
      <c r="BE100" s="144">
        <f t="shared" si="0"/>
        <v>0</v>
      </c>
      <c r="BF100" s="144">
        <f t="shared" si="1"/>
        <v>0</v>
      </c>
      <c r="BG100" s="144">
        <f t="shared" si="2"/>
        <v>0</v>
      </c>
      <c r="BH100" s="144">
        <f t="shared" si="3"/>
        <v>0</v>
      </c>
      <c r="BI100" s="144">
        <f t="shared" si="4"/>
        <v>0</v>
      </c>
      <c r="BJ100" s="143" t="s">
        <v>85</v>
      </c>
      <c r="BK100" s="140"/>
      <c r="BL100" s="140"/>
      <c r="BM100" s="140"/>
    </row>
    <row r="101" spans="2:65" s="1" customFormat="1" ht="18" customHeight="1">
      <c r="B101" s="33"/>
      <c r="C101" s="34"/>
      <c r="D101" s="228" t="s">
        <v>132</v>
      </c>
      <c r="E101" s="229"/>
      <c r="F101" s="229"/>
      <c r="G101" s="229"/>
      <c r="H101" s="229"/>
      <c r="I101" s="34"/>
      <c r="J101" s="34"/>
      <c r="K101" s="34"/>
      <c r="L101" s="34"/>
      <c r="M101" s="34"/>
      <c r="N101" s="223">
        <f>ROUND(N88*T101,2)</f>
        <v>0</v>
      </c>
      <c r="O101" s="224"/>
      <c r="P101" s="224"/>
      <c r="Q101" s="224"/>
      <c r="R101" s="35"/>
      <c r="S101" s="140"/>
      <c r="T101" s="141"/>
      <c r="U101" s="142" t="s">
        <v>43</v>
      </c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3" t="s">
        <v>129</v>
      </c>
      <c r="AZ101" s="140"/>
      <c r="BA101" s="140"/>
      <c r="BB101" s="140"/>
      <c r="BC101" s="140"/>
      <c r="BD101" s="140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85</v>
      </c>
      <c r="BK101" s="140"/>
      <c r="BL101" s="140"/>
      <c r="BM101" s="140"/>
    </row>
    <row r="102" spans="2:65" s="1" customFormat="1" ht="18" customHeight="1">
      <c r="B102" s="33"/>
      <c r="C102" s="34"/>
      <c r="D102" s="228" t="s">
        <v>133</v>
      </c>
      <c r="E102" s="229"/>
      <c r="F102" s="229"/>
      <c r="G102" s="229"/>
      <c r="H102" s="229"/>
      <c r="I102" s="34"/>
      <c r="J102" s="34"/>
      <c r="K102" s="34"/>
      <c r="L102" s="34"/>
      <c r="M102" s="34"/>
      <c r="N102" s="223">
        <f>ROUND(N88*T102,2)</f>
        <v>0</v>
      </c>
      <c r="O102" s="224"/>
      <c r="P102" s="224"/>
      <c r="Q102" s="224"/>
      <c r="R102" s="35"/>
      <c r="S102" s="140"/>
      <c r="T102" s="141"/>
      <c r="U102" s="142" t="s">
        <v>43</v>
      </c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3" t="s">
        <v>129</v>
      </c>
      <c r="AZ102" s="140"/>
      <c r="BA102" s="140"/>
      <c r="BB102" s="140"/>
      <c r="BC102" s="140"/>
      <c r="BD102" s="140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85</v>
      </c>
      <c r="BK102" s="140"/>
      <c r="BL102" s="140"/>
      <c r="BM102" s="140"/>
    </row>
    <row r="103" spans="2:65" s="1" customFormat="1" ht="18" customHeight="1">
      <c r="B103" s="33"/>
      <c r="C103" s="34"/>
      <c r="D103" s="104" t="s">
        <v>134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223">
        <f>ROUND(N88*T103,2)</f>
        <v>0</v>
      </c>
      <c r="O103" s="224"/>
      <c r="P103" s="224"/>
      <c r="Q103" s="224"/>
      <c r="R103" s="35"/>
      <c r="S103" s="140"/>
      <c r="T103" s="145"/>
      <c r="U103" s="146" t="s">
        <v>43</v>
      </c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3" t="s">
        <v>135</v>
      </c>
      <c r="AZ103" s="140"/>
      <c r="BA103" s="140"/>
      <c r="BB103" s="140"/>
      <c r="BC103" s="140"/>
      <c r="BD103" s="140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85</v>
      </c>
      <c r="BK103" s="140"/>
      <c r="BL103" s="140"/>
      <c r="BM103" s="140"/>
    </row>
    <row r="104" spans="2:65" s="1" customFormat="1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  <c r="T104" s="127"/>
      <c r="U104" s="127"/>
    </row>
    <row r="105" spans="2:65" s="1" customFormat="1" ht="29.25" customHeight="1">
      <c r="B105" s="33"/>
      <c r="C105" s="115" t="s">
        <v>98</v>
      </c>
      <c r="D105" s="116"/>
      <c r="E105" s="116"/>
      <c r="F105" s="116"/>
      <c r="G105" s="116"/>
      <c r="H105" s="116"/>
      <c r="I105" s="116"/>
      <c r="J105" s="116"/>
      <c r="K105" s="116"/>
      <c r="L105" s="225">
        <f>ROUND(SUM(N88+N97),2)</f>
        <v>0</v>
      </c>
      <c r="M105" s="225"/>
      <c r="N105" s="225"/>
      <c r="O105" s="225"/>
      <c r="P105" s="225"/>
      <c r="Q105" s="225"/>
      <c r="R105" s="35"/>
      <c r="T105" s="127"/>
      <c r="U105" s="127"/>
    </row>
    <row r="106" spans="2:65" s="1" customFormat="1" ht="6.95" customHeight="1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  <c r="T106" s="127"/>
      <c r="U106" s="127"/>
    </row>
    <row r="110" spans="2:65" s="1" customFormat="1" ht="6.95" customHeight="1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</row>
    <row r="111" spans="2:65" s="1" customFormat="1" ht="36.950000000000003" customHeight="1">
      <c r="B111" s="33"/>
      <c r="C111" s="185" t="s">
        <v>136</v>
      </c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35"/>
    </row>
    <row r="112" spans="2:65" s="1" customFormat="1" ht="6.95" customHeight="1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</row>
    <row r="113" spans="2:65" s="1" customFormat="1" ht="30" customHeight="1">
      <c r="B113" s="33"/>
      <c r="C113" s="29" t="s">
        <v>17</v>
      </c>
      <c r="D113" s="34"/>
      <c r="E113" s="34"/>
      <c r="F113" s="230" t="str">
        <f>F6</f>
        <v>Dobudovanie systému  triedeného zberu a odvozu komunálneho odpadu v obci Lovinobaňa</v>
      </c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34"/>
      <c r="R113" s="35"/>
    </row>
    <row r="114" spans="2:65" s="1" customFormat="1" ht="36.950000000000003" customHeight="1">
      <c r="B114" s="33"/>
      <c r="C114" s="67" t="s">
        <v>105</v>
      </c>
      <c r="D114" s="34"/>
      <c r="E114" s="34"/>
      <c r="F114" s="205" t="str">
        <f>F7</f>
        <v>2 - Zberné miesta</v>
      </c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34"/>
      <c r="R114" s="35"/>
    </row>
    <row r="115" spans="2:65" s="1" customFormat="1" ht="6.95" customHeight="1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</row>
    <row r="116" spans="2:65" s="1" customFormat="1" ht="18" customHeight="1">
      <c r="B116" s="33"/>
      <c r="C116" s="29" t="s">
        <v>22</v>
      </c>
      <c r="D116" s="34"/>
      <c r="E116" s="34"/>
      <c r="F116" s="27" t="str">
        <f>F9</f>
        <v>Lovinobaňa</v>
      </c>
      <c r="G116" s="34"/>
      <c r="H116" s="34"/>
      <c r="I116" s="34"/>
      <c r="J116" s="34"/>
      <c r="K116" s="29" t="s">
        <v>24</v>
      </c>
      <c r="L116" s="34"/>
      <c r="M116" s="234">
        <f>IF(O9="","",O9)</f>
        <v>43291</v>
      </c>
      <c r="N116" s="234"/>
      <c r="O116" s="234"/>
      <c r="P116" s="234"/>
      <c r="Q116" s="34"/>
      <c r="R116" s="35"/>
    </row>
    <row r="117" spans="2:65" s="1" customFormat="1" ht="6.95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</row>
    <row r="118" spans="2:65" s="1" customFormat="1" ht="15">
      <c r="B118" s="33"/>
      <c r="C118" s="29" t="s">
        <v>25</v>
      </c>
      <c r="D118" s="34"/>
      <c r="E118" s="34"/>
      <c r="F118" s="27" t="str">
        <f>E12</f>
        <v>obec Lovinobaňa</v>
      </c>
      <c r="G118" s="34"/>
      <c r="H118" s="34"/>
      <c r="I118" s="34"/>
      <c r="J118" s="34"/>
      <c r="K118" s="29" t="s">
        <v>31</v>
      </c>
      <c r="L118" s="34"/>
      <c r="M118" s="189" t="str">
        <f>E18</f>
        <v>Ing. R. Slodičák</v>
      </c>
      <c r="N118" s="189"/>
      <c r="O118" s="189"/>
      <c r="P118" s="189"/>
      <c r="Q118" s="189"/>
      <c r="R118" s="35"/>
    </row>
    <row r="119" spans="2:65" s="1" customFormat="1" ht="14.45" customHeight="1">
      <c r="B119" s="33"/>
      <c r="C119" s="29" t="s">
        <v>29</v>
      </c>
      <c r="D119" s="34"/>
      <c r="E119" s="34"/>
      <c r="F119" s="27" t="str">
        <f>IF(E15="","",E15)</f>
        <v>Vyplň údaj</v>
      </c>
      <c r="G119" s="34"/>
      <c r="H119" s="34"/>
      <c r="I119" s="34"/>
      <c r="J119" s="34"/>
      <c r="K119" s="29" t="s">
        <v>34</v>
      </c>
      <c r="L119" s="34"/>
      <c r="M119" s="189" t="str">
        <f>E21</f>
        <v xml:space="preserve"> </v>
      </c>
      <c r="N119" s="189"/>
      <c r="O119" s="189"/>
      <c r="P119" s="189"/>
      <c r="Q119" s="189"/>
      <c r="R119" s="35"/>
    </row>
    <row r="120" spans="2:65" s="1" customFormat="1" ht="10.35" customHeight="1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</row>
    <row r="121" spans="2:65" s="8" customFormat="1" ht="29.25" customHeight="1">
      <c r="B121" s="147"/>
      <c r="C121" s="148" t="s">
        <v>137</v>
      </c>
      <c r="D121" s="149" t="s">
        <v>138</v>
      </c>
      <c r="E121" s="149" t="s">
        <v>58</v>
      </c>
      <c r="F121" s="249" t="s">
        <v>139</v>
      </c>
      <c r="G121" s="249"/>
      <c r="H121" s="249"/>
      <c r="I121" s="249"/>
      <c r="J121" s="149" t="s">
        <v>140</v>
      </c>
      <c r="K121" s="149" t="s">
        <v>141</v>
      </c>
      <c r="L121" s="249" t="s">
        <v>142</v>
      </c>
      <c r="M121" s="249"/>
      <c r="N121" s="249" t="s">
        <v>110</v>
      </c>
      <c r="O121" s="249"/>
      <c r="P121" s="249"/>
      <c r="Q121" s="250"/>
      <c r="R121" s="150"/>
      <c r="T121" s="78" t="s">
        <v>143</v>
      </c>
      <c r="U121" s="79" t="s">
        <v>40</v>
      </c>
      <c r="V121" s="79" t="s">
        <v>144</v>
      </c>
      <c r="W121" s="79" t="s">
        <v>145</v>
      </c>
      <c r="X121" s="79" t="s">
        <v>146</v>
      </c>
      <c r="Y121" s="79" t="s">
        <v>147</v>
      </c>
      <c r="Z121" s="79" t="s">
        <v>148</v>
      </c>
      <c r="AA121" s="80" t="s">
        <v>149</v>
      </c>
    </row>
    <row r="122" spans="2:65" s="1" customFormat="1" ht="29.25" customHeight="1">
      <c r="B122" s="33"/>
      <c r="C122" s="82" t="s">
        <v>107</v>
      </c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261">
        <f>BK122</f>
        <v>0</v>
      </c>
      <c r="O122" s="262"/>
      <c r="P122" s="262"/>
      <c r="Q122" s="262"/>
      <c r="R122" s="35"/>
      <c r="T122" s="81"/>
      <c r="U122" s="49"/>
      <c r="V122" s="49"/>
      <c r="W122" s="151">
        <f>W123+W149</f>
        <v>0</v>
      </c>
      <c r="X122" s="49"/>
      <c r="Y122" s="151">
        <f>Y123+Y149</f>
        <v>28.697499282576004</v>
      </c>
      <c r="Z122" s="49"/>
      <c r="AA122" s="152">
        <f>AA123+AA149</f>
        <v>0</v>
      </c>
      <c r="AT122" s="18" t="s">
        <v>75</v>
      </c>
      <c r="AU122" s="18" t="s">
        <v>112</v>
      </c>
      <c r="BK122" s="153">
        <f>BK123+BK149</f>
        <v>0</v>
      </c>
    </row>
    <row r="123" spans="2:65" s="9" customFormat="1" ht="37.35" customHeight="1">
      <c r="B123" s="154"/>
      <c r="C123" s="155"/>
      <c r="D123" s="156" t="s">
        <v>114</v>
      </c>
      <c r="E123" s="156"/>
      <c r="F123" s="156"/>
      <c r="G123" s="156"/>
      <c r="H123" s="156"/>
      <c r="I123" s="156"/>
      <c r="J123" s="156"/>
      <c r="K123" s="156"/>
      <c r="L123" s="156"/>
      <c r="M123" s="156"/>
      <c r="N123" s="247">
        <f>BK123</f>
        <v>0</v>
      </c>
      <c r="O123" s="263"/>
      <c r="P123" s="263"/>
      <c r="Q123" s="263"/>
      <c r="R123" s="157"/>
      <c r="T123" s="158"/>
      <c r="U123" s="155"/>
      <c r="V123" s="155"/>
      <c r="W123" s="159">
        <f>W124+W135+W139+W142+W147</f>
        <v>0</v>
      </c>
      <c r="X123" s="155"/>
      <c r="Y123" s="159">
        <f>Y124+Y135+Y139+Y142+Y147</f>
        <v>28.697499282576004</v>
      </c>
      <c r="Z123" s="155"/>
      <c r="AA123" s="160">
        <f>AA124+AA135+AA139+AA142+AA147</f>
        <v>0</v>
      </c>
      <c r="AR123" s="161" t="s">
        <v>82</v>
      </c>
      <c r="AT123" s="162" t="s">
        <v>75</v>
      </c>
      <c r="AU123" s="162" t="s">
        <v>76</v>
      </c>
      <c r="AY123" s="161" t="s">
        <v>150</v>
      </c>
      <c r="BK123" s="163">
        <f>BK124+BK135+BK139+BK142+BK147</f>
        <v>0</v>
      </c>
    </row>
    <row r="124" spans="2:65" s="9" customFormat="1" ht="19.899999999999999" customHeight="1">
      <c r="B124" s="154"/>
      <c r="C124" s="155"/>
      <c r="D124" s="164" t="s">
        <v>115</v>
      </c>
      <c r="E124" s="164"/>
      <c r="F124" s="164"/>
      <c r="G124" s="164"/>
      <c r="H124" s="164"/>
      <c r="I124" s="164"/>
      <c r="J124" s="164"/>
      <c r="K124" s="164"/>
      <c r="L124" s="164"/>
      <c r="M124" s="164"/>
      <c r="N124" s="264">
        <f>BK124</f>
        <v>0</v>
      </c>
      <c r="O124" s="265"/>
      <c r="P124" s="265"/>
      <c r="Q124" s="265"/>
      <c r="R124" s="157"/>
      <c r="T124" s="158"/>
      <c r="U124" s="155"/>
      <c r="V124" s="155"/>
      <c r="W124" s="159">
        <f>SUM(W125:W134)</f>
        <v>0</v>
      </c>
      <c r="X124" s="155"/>
      <c r="Y124" s="159">
        <f>SUM(Y125:Y134)</f>
        <v>0</v>
      </c>
      <c r="Z124" s="155"/>
      <c r="AA124" s="160">
        <f>SUM(AA125:AA134)</f>
        <v>0</v>
      </c>
      <c r="AR124" s="161" t="s">
        <v>82</v>
      </c>
      <c r="AT124" s="162" t="s">
        <v>75</v>
      </c>
      <c r="AU124" s="162" t="s">
        <v>82</v>
      </c>
      <c r="AY124" s="161" t="s">
        <v>150</v>
      </c>
      <c r="BK124" s="163">
        <f>SUM(BK125:BK134)</f>
        <v>0</v>
      </c>
    </row>
    <row r="125" spans="2:65" s="1" customFormat="1" ht="25.5" customHeight="1">
      <c r="B125" s="33"/>
      <c r="C125" s="165" t="s">
        <v>82</v>
      </c>
      <c r="D125" s="165" t="s">
        <v>151</v>
      </c>
      <c r="E125" s="166" t="s">
        <v>320</v>
      </c>
      <c r="F125" s="251" t="s">
        <v>321</v>
      </c>
      <c r="G125" s="251"/>
      <c r="H125" s="251"/>
      <c r="I125" s="251"/>
      <c r="J125" s="167" t="s">
        <v>164</v>
      </c>
      <c r="K125" s="168">
        <v>121.056</v>
      </c>
      <c r="L125" s="252">
        <v>0</v>
      </c>
      <c r="M125" s="253"/>
      <c r="N125" s="254">
        <f t="shared" ref="N125:N134" si="5">ROUND(L125*K125,3)</f>
        <v>0</v>
      </c>
      <c r="O125" s="254"/>
      <c r="P125" s="254"/>
      <c r="Q125" s="254"/>
      <c r="R125" s="35"/>
      <c r="T125" s="170" t="s">
        <v>20</v>
      </c>
      <c r="U125" s="42" t="s">
        <v>43</v>
      </c>
      <c r="V125" s="34"/>
      <c r="W125" s="171">
        <f t="shared" ref="W125:W134" si="6">V125*K125</f>
        <v>0</v>
      </c>
      <c r="X125" s="171">
        <v>0</v>
      </c>
      <c r="Y125" s="171">
        <f t="shared" ref="Y125:Y134" si="7">X125*K125</f>
        <v>0</v>
      </c>
      <c r="Z125" s="171">
        <v>0</v>
      </c>
      <c r="AA125" s="172">
        <f t="shared" ref="AA125:AA134" si="8">Z125*K125</f>
        <v>0</v>
      </c>
      <c r="AR125" s="18" t="s">
        <v>155</v>
      </c>
      <c r="AT125" s="18" t="s">
        <v>151</v>
      </c>
      <c r="AU125" s="18" t="s">
        <v>85</v>
      </c>
      <c r="AY125" s="18" t="s">
        <v>150</v>
      </c>
      <c r="BE125" s="108">
        <f t="shared" ref="BE125:BE134" si="9">IF(U125="základná",N125,0)</f>
        <v>0</v>
      </c>
      <c r="BF125" s="108">
        <f t="shared" ref="BF125:BF134" si="10">IF(U125="znížená",N125,0)</f>
        <v>0</v>
      </c>
      <c r="BG125" s="108">
        <f t="shared" ref="BG125:BG134" si="11">IF(U125="zákl. prenesená",N125,0)</f>
        <v>0</v>
      </c>
      <c r="BH125" s="108">
        <f t="shared" ref="BH125:BH134" si="12">IF(U125="zníž. prenesená",N125,0)</f>
        <v>0</v>
      </c>
      <c r="BI125" s="108">
        <f t="shared" ref="BI125:BI134" si="13">IF(U125="nulová",N125,0)</f>
        <v>0</v>
      </c>
      <c r="BJ125" s="18" t="s">
        <v>85</v>
      </c>
      <c r="BK125" s="173">
        <f t="shared" ref="BK125:BK134" si="14">ROUND(L125*K125,3)</f>
        <v>0</v>
      </c>
      <c r="BL125" s="18" t="s">
        <v>155</v>
      </c>
      <c r="BM125" s="18" t="s">
        <v>322</v>
      </c>
    </row>
    <row r="126" spans="2:65" s="1" customFormat="1" ht="25.5" customHeight="1">
      <c r="B126" s="33"/>
      <c r="C126" s="165" t="s">
        <v>85</v>
      </c>
      <c r="D126" s="165" t="s">
        <v>151</v>
      </c>
      <c r="E126" s="166" t="s">
        <v>323</v>
      </c>
      <c r="F126" s="251" t="s">
        <v>324</v>
      </c>
      <c r="G126" s="251"/>
      <c r="H126" s="251"/>
      <c r="I126" s="251"/>
      <c r="J126" s="167" t="s">
        <v>164</v>
      </c>
      <c r="K126" s="168">
        <v>121.056</v>
      </c>
      <c r="L126" s="252">
        <v>0</v>
      </c>
      <c r="M126" s="253"/>
      <c r="N126" s="254">
        <f t="shared" si="5"/>
        <v>0</v>
      </c>
      <c r="O126" s="254"/>
      <c r="P126" s="254"/>
      <c r="Q126" s="254"/>
      <c r="R126" s="35"/>
      <c r="T126" s="170" t="s">
        <v>20</v>
      </c>
      <c r="U126" s="42" t="s">
        <v>43</v>
      </c>
      <c r="V126" s="34"/>
      <c r="W126" s="171">
        <f t="shared" si="6"/>
        <v>0</v>
      </c>
      <c r="X126" s="171">
        <v>0</v>
      </c>
      <c r="Y126" s="171">
        <f t="shared" si="7"/>
        <v>0</v>
      </c>
      <c r="Z126" s="171">
        <v>0</v>
      </c>
      <c r="AA126" s="172">
        <f t="shared" si="8"/>
        <v>0</v>
      </c>
      <c r="AR126" s="18" t="s">
        <v>155</v>
      </c>
      <c r="AT126" s="18" t="s">
        <v>151</v>
      </c>
      <c r="AU126" s="18" t="s">
        <v>85</v>
      </c>
      <c r="AY126" s="18" t="s">
        <v>150</v>
      </c>
      <c r="BE126" s="108">
        <f t="shared" si="9"/>
        <v>0</v>
      </c>
      <c r="BF126" s="108">
        <f t="shared" si="10"/>
        <v>0</v>
      </c>
      <c r="BG126" s="108">
        <f t="shared" si="11"/>
        <v>0</v>
      </c>
      <c r="BH126" s="108">
        <f t="shared" si="12"/>
        <v>0</v>
      </c>
      <c r="BI126" s="108">
        <f t="shared" si="13"/>
        <v>0</v>
      </c>
      <c r="BJ126" s="18" t="s">
        <v>85</v>
      </c>
      <c r="BK126" s="173">
        <f t="shared" si="14"/>
        <v>0</v>
      </c>
      <c r="BL126" s="18" t="s">
        <v>155</v>
      </c>
      <c r="BM126" s="18" t="s">
        <v>325</v>
      </c>
    </row>
    <row r="127" spans="2:65" s="1" customFormat="1" ht="25.5" customHeight="1">
      <c r="B127" s="33"/>
      <c r="C127" s="165" t="s">
        <v>157</v>
      </c>
      <c r="D127" s="165" t="s">
        <v>151</v>
      </c>
      <c r="E127" s="166" t="s">
        <v>326</v>
      </c>
      <c r="F127" s="251" t="s">
        <v>327</v>
      </c>
      <c r="G127" s="251"/>
      <c r="H127" s="251"/>
      <c r="I127" s="251"/>
      <c r="J127" s="167" t="s">
        <v>164</v>
      </c>
      <c r="K127" s="168">
        <v>121.056</v>
      </c>
      <c r="L127" s="252">
        <v>0</v>
      </c>
      <c r="M127" s="253"/>
      <c r="N127" s="254">
        <f t="shared" si="5"/>
        <v>0</v>
      </c>
      <c r="O127" s="254"/>
      <c r="P127" s="254"/>
      <c r="Q127" s="254"/>
      <c r="R127" s="35"/>
      <c r="T127" s="170" t="s">
        <v>20</v>
      </c>
      <c r="U127" s="42" t="s">
        <v>43</v>
      </c>
      <c r="V127" s="34"/>
      <c r="W127" s="171">
        <f t="shared" si="6"/>
        <v>0</v>
      </c>
      <c r="X127" s="171">
        <v>0</v>
      </c>
      <c r="Y127" s="171">
        <f t="shared" si="7"/>
        <v>0</v>
      </c>
      <c r="Z127" s="171">
        <v>0</v>
      </c>
      <c r="AA127" s="172">
        <f t="shared" si="8"/>
        <v>0</v>
      </c>
      <c r="AR127" s="18" t="s">
        <v>155</v>
      </c>
      <c r="AT127" s="18" t="s">
        <v>151</v>
      </c>
      <c r="AU127" s="18" t="s">
        <v>85</v>
      </c>
      <c r="AY127" s="18" t="s">
        <v>150</v>
      </c>
      <c r="BE127" s="108">
        <f t="shared" si="9"/>
        <v>0</v>
      </c>
      <c r="BF127" s="108">
        <f t="shared" si="10"/>
        <v>0</v>
      </c>
      <c r="BG127" s="108">
        <f t="shared" si="11"/>
        <v>0</v>
      </c>
      <c r="BH127" s="108">
        <f t="shared" si="12"/>
        <v>0</v>
      </c>
      <c r="BI127" s="108">
        <f t="shared" si="13"/>
        <v>0</v>
      </c>
      <c r="BJ127" s="18" t="s">
        <v>85</v>
      </c>
      <c r="BK127" s="173">
        <f t="shared" si="14"/>
        <v>0</v>
      </c>
      <c r="BL127" s="18" t="s">
        <v>155</v>
      </c>
      <c r="BM127" s="18" t="s">
        <v>328</v>
      </c>
    </row>
    <row r="128" spans="2:65" s="1" customFormat="1" ht="38.25" customHeight="1">
      <c r="B128" s="33"/>
      <c r="C128" s="165" t="s">
        <v>155</v>
      </c>
      <c r="D128" s="165" t="s">
        <v>151</v>
      </c>
      <c r="E128" s="166" t="s">
        <v>329</v>
      </c>
      <c r="F128" s="251" t="s">
        <v>330</v>
      </c>
      <c r="G128" s="251"/>
      <c r="H128" s="251"/>
      <c r="I128" s="251"/>
      <c r="J128" s="167" t="s">
        <v>164</v>
      </c>
      <c r="K128" s="168">
        <v>121.056</v>
      </c>
      <c r="L128" s="252">
        <v>0</v>
      </c>
      <c r="M128" s="253"/>
      <c r="N128" s="254">
        <f t="shared" si="5"/>
        <v>0</v>
      </c>
      <c r="O128" s="254"/>
      <c r="P128" s="254"/>
      <c r="Q128" s="254"/>
      <c r="R128" s="35"/>
      <c r="T128" s="170" t="s">
        <v>20</v>
      </c>
      <c r="U128" s="42" t="s">
        <v>43</v>
      </c>
      <c r="V128" s="34"/>
      <c r="W128" s="171">
        <f t="shared" si="6"/>
        <v>0</v>
      </c>
      <c r="X128" s="171">
        <v>0</v>
      </c>
      <c r="Y128" s="171">
        <f t="shared" si="7"/>
        <v>0</v>
      </c>
      <c r="Z128" s="171">
        <v>0</v>
      </c>
      <c r="AA128" s="172">
        <f t="shared" si="8"/>
        <v>0</v>
      </c>
      <c r="AR128" s="18" t="s">
        <v>155</v>
      </c>
      <c r="AT128" s="18" t="s">
        <v>151</v>
      </c>
      <c r="AU128" s="18" t="s">
        <v>85</v>
      </c>
      <c r="AY128" s="18" t="s">
        <v>150</v>
      </c>
      <c r="BE128" s="108">
        <f t="shared" si="9"/>
        <v>0</v>
      </c>
      <c r="BF128" s="108">
        <f t="shared" si="10"/>
        <v>0</v>
      </c>
      <c r="BG128" s="108">
        <f t="shared" si="11"/>
        <v>0</v>
      </c>
      <c r="BH128" s="108">
        <f t="shared" si="12"/>
        <v>0</v>
      </c>
      <c r="BI128" s="108">
        <f t="shared" si="13"/>
        <v>0</v>
      </c>
      <c r="BJ128" s="18" t="s">
        <v>85</v>
      </c>
      <c r="BK128" s="173">
        <f t="shared" si="14"/>
        <v>0</v>
      </c>
      <c r="BL128" s="18" t="s">
        <v>155</v>
      </c>
      <c r="BM128" s="18" t="s">
        <v>331</v>
      </c>
    </row>
    <row r="129" spans="2:65" s="1" customFormat="1" ht="51" customHeight="1">
      <c r="B129" s="33"/>
      <c r="C129" s="165" t="s">
        <v>174</v>
      </c>
      <c r="D129" s="165" t="s">
        <v>151</v>
      </c>
      <c r="E129" s="166" t="s">
        <v>332</v>
      </c>
      <c r="F129" s="251" t="s">
        <v>333</v>
      </c>
      <c r="G129" s="251"/>
      <c r="H129" s="251"/>
      <c r="I129" s="251"/>
      <c r="J129" s="167" t="s">
        <v>164</v>
      </c>
      <c r="K129" s="168">
        <v>2421.12</v>
      </c>
      <c r="L129" s="252">
        <v>0</v>
      </c>
      <c r="M129" s="253"/>
      <c r="N129" s="254">
        <f t="shared" si="5"/>
        <v>0</v>
      </c>
      <c r="O129" s="254"/>
      <c r="P129" s="254"/>
      <c r="Q129" s="254"/>
      <c r="R129" s="35"/>
      <c r="T129" s="170" t="s">
        <v>20</v>
      </c>
      <c r="U129" s="42" t="s">
        <v>43</v>
      </c>
      <c r="V129" s="34"/>
      <c r="W129" s="171">
        <f t="shared" si="6"/>
        <v>0</v>
      </c>
      <c r="X129" s="171">
        <v>0</v>
      </c>
      <c r="Y129" s="171">
        <f t="shared" si="7"/>
        <v>0</v>
      </c>
      <c r="Z129" s="171">
        <v>0</v>
      </c>
      <c r="AA129" s="172">
        <f t="shared" si="8"/>
        <v>0</v>
      </c>
      <c r="AR129" s="18" t="s">
        <v>155</v>
      </c>
      <c r="AT129" s="18" t="s">
        <v>151</v>
      </c>
      <c r="AU129" s="18" t="s">
        <v>85</v>
      </c>
      <c r="AY129" s="18" t="s">
        <v>150</v>
      </c>
      <c r="BE129" s="108">
        <f t="shared" si="9"/>
        <v>0</v>
      </c>
      <c r="BF129" s="108">
        <f t="shared" si="10"/>
        <v>0</v>
      </c>
      <c r="BG129" s="108">
        <f t="shared" si="11"/>
        <v>0</v>
      </c>
      <c r="BH129" s="108">
        <f t="shared" si="12"/>
        <v>0</v>
      </c>
      <c r="BI129" s="108">
        <f t="shared" si="13"/>
        <v>0</v>
      </c>
      <c r="BJ129" s="18" t="s">
        <v>85</v>
      </c>
      <c r="BK129" s="173">
        <f t="shared" si="14"/>
        <v>0</v>
      </c>
      <c r="BL129" s="18" t="s">
        <v>155</v>
      </c>
      <c r="BM129" s="18" t="s">
        <v>334</v>
      </c>
    </row>
    <row r="130" spans="2:65" s="1" customFormat="1" ht="25.5" customHeight="1">
      <c r="B130" s="33"/>
      <c r="C130" s="165" t="s">
        <v>180</v>
      </c>
      <c r="D130" s="165" t="s">
        <v>151</v>
      </c>
      <c r="E130" s="166" t="s">
        <v>335</v>
      </c>
      <c r="F130" s="251" t="s">
        <v>336</v>
      </c>
      <c r="G130" s="251"/>
      <c r="H130" s="251"/>
      <c r="I130" s="251"/>
      <c r="J130" s="167" t="s">
        <v>164</v>
      </c>
      <c r="K130" s="168">
        <v>121.056</v>
      </c>
      <c r="L130" s="252">
        <v>0</v>
      </c>
      <c r="M130" s="253"/>
      <c r="N130" s="254">
        <f t="shared" si="5"/>
        <v>0</v>
      </c>
      <c r="O130" s="254"/>
      <c r="P130" s="254"/>
      <c r="Q130" s="254"/>
      <c r="R130" s="35"/>
      <c r="T130" s="170" t="s">
        <v>20</v>
      </c>
      <c r="U130" s="42" t="s">
        <v>43</v>
      </c>
      <c r="V130" s="34"/>
      <c r="W130" s="171">
        <f t="shared" si="6"/>
        <v>0</v>
      </c>
      <c r="X130" s="171">
        <v>0</v>
      </c>
      <c r="Y130" s="171">
        <f t="shared" si="7"/>
        <v>0</v>
      </c>
      <c r="Z130" s="171">
        <v>0</v>
      </c>
      <c r="AA130" s="172">
        <f t="shared" si="8"/>
        <v>0</v>
      </c>
      <c r="AR130" s="18" t="s">
        <v>155</v>
      </c>
      <c r="AT130" s="18" t="s">
        <v>151</v>
      </c>
      <c r="AU130" s="18" t="s">
        <v>85</v>
      </c>
      <c r="AY130" s="18" t="s">
        <v>150</v>
      </c>
      <c r="BE130" s="108">
        <f t="shared" si="9"/>
        <v>0</v>
      </c>
      <c r="BF130" s="108">
        <f t="shared" si="10"/>
        <v>0</v>
      </c>
      <c r="BG130" s="108">
        <f t="shared" si="11"/>
        <v>0</v>
      </c>
      <c r="BH130" s="108">
        <f t="shared" si="12"/>
        <v>0</v>
      </c>
      <c r="BI130" s="108">
        <f t="shared" si="13"/>
        <v>0</v>
      </c>
      <c r="BJ130" s="18" t="s">
        <v>85</v>
      </c>
      <c r="BK130" s="173">
        <f t="shared" si="14"/>
        <v>0</v>
      </c>
      <c r="BL130" s="18" t="s">
        <v>155</v>
      </c>
      <c r="BM130" s="18" t="s">
        <v>337</v>
      </c>
    </row>
    <row r="131" spans="2:65" s="1" customFormat="1" ht="25.5" customHeight="1">
      <c r="B131" s="33"/>
      <c r="C131" s="165" t="s">
        <v>184</v>
      </c>
      <c r="D131" s="165" t="s">
        <v>151</v>
      </c>
      <c r="E131" s="166" t="s">
        <v>338</v>
      </c>
      <c r="F131" s="251" t="s">
        <v>339</v>
      </c>
      <c r="G131" s="251"/>
      <c r="H131" s="251"/>
      <c r="I131" s="251"/>
      <c r="J131" s="167" t="s">
        <v>164</v>
      </c>
      <c r="K131" s="168">
        <v>121.056</v>
      </c>
      <c r="L131" s="252">
        <v>0</v>
      </c>
      <c r="M131" s="253"/>
      <c r="N131" s="254">
        <f t="shared" si="5"/>
        <v>0</v>
      </c>
      <c r="O131" s="254"/>
      <c r="P131" s="254"/>
      <c r="Q131" s="254"/>
      <c r="R131" s="35"/>
      <c r="T131" s="170" t="s">
        <v>20</v>
      </c>
      <c r="U131" s="42" t="s">
        <v>43</v>
      </c>
      <c r="V131" s="34"/>
      <c r="W131" s="171">
        <f t="shared" si="6"/>
        <v>0</v>
      </c>
      <c r="X131" s="171">
        <v>0</v>
      </c>
      <c r="Y131" s="171">
        <f t="shared" si="7"/>
        <v>0</v>
      </c>
      <c r="Z131" s="171">
        <v>0</v>
      </c>
      <c r="AA131" s="172">
        <f t="shared" si="8"/>
        <v>0</v>
      </c>
      <c r="AR131" s="18" t="s">
        <v>155</v>
      </c>
      <c r="AT131" s="18" t="s">
        <v>151</v>
      </c>
      <c r="AU131" s="18" t="s">
        <v>85</v>
      </c>
      <c r="AY131" s="18" t="s">
        <v>150</v>
      </c>
      <c r="BE131" s="108">
        <f t="shared" si="9"/>
        <v>0</v>
      </c>
      <c r="BF131" s="108">
        <f t="shared" si="10"/>
        <v>0</v>
      </c>
      <c r="BG131" s="108">
        <f t="shared" si="11"/>
        <v>0</v>
      </c>
      <c r="BH131" s="108">
        <f t="shared" si="12"/>
        <v>0</v>
      </c>
      <c r="BI131" s="108">
        <f t="shared" si="13"/>
        <v>0</v>
      </c>
      <c r="BJ131" s="18" t="s">
        <v>85</v>
      </c>
      <c r="BK131" s="173">
        <f t="shared" si="14"/>
        <v>0</v>
      </c>
      <c r="BL131" s="18" t="s">
        <v>155</v>
      </c>
      <c r="BM131" s="18" t="s">
        <v>340</v>
      </c>
    </row>
    <row r="132" spans="2:65" s="1" customFormat="1" ht="25.5" customHeight="1">
      <c r="B132" s="33"/>
      <c r="C132" s="165" t="s">
        <v>178</v>
      </c>
      <c r="D132" s="165" t="s">
        <v>151</v>
      </c>
      <c r="E132" s="166" t="s">
        <v>341</v>
      </c>
      <c r="F132" s="251" t="s">
        <v>342</v>
      </c>
      <c r="G132" s="251"/>
      <c r="H132" s="251"/>
      <c r="I132" s="251"/>
      <c r="J132" s="167" t="s">
        <v>164</v>
      </c>
      <c r="K132" s="168">
        <v>121.056</v>
      </c>
      <c r="L132" s="252">
        <v>0</v>
      </c>
      <c r="M132" s="253"/>
      <c r="N132" s="254">
        <f t="shared" si="5"/>
        <v>0</v>
      </c>
      <c r="O132" s="254"/>
      <c r="P132" s="254"/>
      <c r="Q132" s="254"/>
      <c r="R132" s="35"/>
      <c r="T132" s="170" t="s">
        <v>20</v>
      </c>
      <c r="U132" s="42" t="s">
        <v>43</v>
      </c>
      <c r="V132" s="34"/>
      <c r="W132" s="171">
        <f t="shared" si="6"/>
        <v>0</v>
      </c>
      <c r="X132" s="171">
        <v>0</v>
      </c>
      <c r="Y132" s="171">
        <f t="shared" si="7"/>
        <v>0</v>
      </c>
      <c r="Z132" s="171">
        <v>0</v>
      </c>
      <c r="AA132" s="172">
        <f t="shared" si="8"/>
        <v>0</v>
      </c>
      <c r="AR132" s="18" t="s">
        <v>155</v>
      </c>
      <c r="AT132" s="18" t="s">
        <v>151</v>
      </c>
      <c r="AU132" s="18" t="s">
        <v>85</v>
      </c>
      <c r="AY132" s="18" t="s">
        <v>150</v>
      </c>
      <c r="BE132" s="108">
        <f t="shared" si="9"/>
        <v>0</v>
      </c>
      <c r="BF132" s="108">
        <f t="shared" si="10"/>
        <v>0</v>
      </c>
      <c r="BG132" s="108">
        <f t="shared" si="11"/>
        <v>0</v>
      </c>
      <c r="BH132" s="108">
        <f t="shared" si="12"/>
        <v>0</v>
      </c>
      <c r="BI132" s="108">
        <f t="shared" si="13"/>
        <v>0</v>
      </c>
      <c r="BJ132" s="18" t="s">
        <v>85</v>
      </c>
      <c r="BK132" s="173">
        <f t="shared" si="14"/>
        <v>0</v>
      </c>
      <c r="BL132" s="18" t="s">
        <v>155</v>
      </c>
      <c r="BM132" s="18" t="s">
        <v>343</v>
      </c>
    </row>
    <row r="133" spans="2:65" s="1" customFormat="1" ht="38.25" customHeight="1">
      <c r="B133" s="33"/>
      <c r="C133" s="165" t="s">
        <v>246</v>
      </c>
      <c r="D133" s="165" t="s">
        <v>151</v>
      </c>
      <c r="E133" s="166" t="s">
        <v>344</v>
      </c>
      <c r="F133" s="251" t="s">
        <v>345</v>
      </c>
      <c r="G133" s="251"/>
      <c r="H133" s="251"/>
      <c r="I133" s="251"/>
      <c r="J133" s="167" t="s">
        <v>164</v>
      </c>
      <c r="K133" s="168">
        <v>53.93</v>
      </c>
      <c r="L133" s="252">
        <v>0</v>
      </c>
      <c r="M133" s="253"/>
      <c r="N133" s="254">
        <f t="shared" si="5"/>
        <v>0</v>
      </c>
      <c r="O133" s="254"/>
      <c r="P133" s="254"/>
      <c r="Q133" s="254"/>
      <c r="R133" s="35"/>
      <c r="T133" s="170" t="s">
        <v>20</v>
      </c>
      <c r="U133" s="42" t="s">
        <v>43</v>
      </c>
      <c r="V133" s="34"/>
      <c r="W133" s="171">
        <f t="shared" si="6"/>
        <v>0</v>
      </c>
      <c r="X133" s="171">
        <v>0</v>
      </c>
      <c r="Y133" s="171">
        <f t="shared" si="7"/>
        <v>0</v>
      </c>
      <c r="Z133" s="171">
        <v>0</v>
      </c>
      <c r="AA133" s="172">
        <f t="shared" si="8"/>
        <v>0</v>
      </c>
      <c r="AR133" s="18" t="s">
        <v>155</v>
      </c>
      <c r="AT133" s="18" t="s">
        <v>151</v>
      </c>
      <c r="AU133" s="18" t="s">
        <v>85</v>
      </c>
      <c r="AY133" s="18" t="s">
        <v>150</v>
      </c>
      <c r="BE133" s="108">
        <f t="shared" si="9"/>
        <v>0</v>
      </c>
      <c r="BF133" s="108">
        <f t="shared" si="10"/>
        <v>0</v>
      </c>
      <c r="BG133" s="108">
        <f t="shared" si="11"/>
        <v>0</v>
      </c>
      <c r="BH133" s="108">
        <f t="shared" si="12"/>
        <v>0</v>
      </c>
      <c r="BI133" s="108">
        <f t="shared" si="13"/>
        <v>0</v>
      </c>
      <c r="BJ133" s="18" t="s">
        <v>85</v>
      </c>
      <c r="BK133" s="173">
        <f t="shared" si="14"/>
        <v>0</v>
      </c>
      <c r="BL133" s="18" t="s">
        <v>155</v>
      </c>
      <c r="BM133" s="18" t="s">
        <v>346</v>
      </c>
    </row>
    <row r="134" spans="2:65" s="1" customFormat="1" ht="16.5" customHeight="1">
      <c r="B134" s="33"/>
      <c r="C134" s="174" t="s">
        <v>251</v>
      </c>
      <c r="D134" s="174" t="s">
        <v>175</v>
      </c>
      <c r="E134" s="175" t="s">
        <v>347</v>
      </c>
      <c r="F134" s="255" t="s">
        <v>348</v>
      </c>
      <c r="G134" s="255"/>
      <c r="H134" s="255"/>
      <c r="I134" s="255"/>
      <c r="J134" s="176" t="s">
        <v>169</v>
      </c>
      <c r="K134" s="177">
        <v>118.646</v>
      </c>
      <c r="L134" s="256">
        <v>0</v>
      </c>
      <c r="M134" s="257"/>
      <c r="N134" s="258">
        <f t="shared" si="5"/>
        <v>0</v>
      </c>
      <c r="O134" s="254"/>
      <c r="P134" s="254"/>
      <c r="Q134" s="254"/>
      <c r="R134" s="35"/>
      <c r="T134" s="170" t="s">
        <v>20</v>
      </c>
      <c r="U134" s="42" t="s">
        <v>43</v>
      </c>
      <c r="V134" s="34"/>
      <c r="W134" s="171">
        <f t="shared" si="6"/>
        <v>0</v>
      </c>
      <c r="X134" s="171">
        <v>0</v>
      </c>
      <c r="Y134" s="171">
        <f t="shared" si="7"/>
        <v>0</v>
      </c>
      <c r="Z134" s="171">
        <v>0</v>
      </c>
      <c r="AA134" s="172">
        <f t="shared" si="8"/>
        <v>0</v>
      </c>
      <c r="AR134" s="18" t="s">
        <v>178</v>
      </c>
      <c r="AT134" s="18" t="s">
        <v>175</v>
      </c>
      <c r="AU134" s="18" t="s">
        <v>85</v>
      </c>
      <c r="AY134" s="18" t="s">
        <v>150</v>
      </c>
      <c r="BE134" s="108">
        <f t="shared" si="9"/>
        <v>0</v>
      </c>
      <c r="BF134" s="108">
        <f t="shared" si="10"/>
        <v>0</v>
      </c>
      <c r="BG134" s="108">
        <f t="shared" si="11"/>
        <v>0</v>
      </c>
      <c r="BH134" s="108">
        <f t="shared" si="12"/>
        <v>0</v>
      </c>
      <c r="BI134" s="108">
        <f t="shared" si="13"/>
        <v>0</v>
      </c>
      <c r="BJ134" s="18" t="s">
        <v>85</v>
      </c>
      <c r="BK134" s="173">
        <f t="shared" si="14"/>
        <v>0</v>
      </c>
      <c r="BL134" s="18" t="s">
        <v>155</v>
      </c>
      <c r="BM134" s="18" t="s">
        <v>349</v>
      </c>
    </row>
    <row r="135" spans="2:65" s="9" customFormat="1" ht="29.85" customHeight="1">
      <c r="B135" s="154"/>
      <c r="C135" s="155"/>
      <c r="D135" s="164" t="s">
        <v>116</v>
      </c>
      <c r="E135" s="164"/>
      <c r="F135" s="164"/>
      <c r="G135" s="164"/>
      <c r="H135" s="164"/>
      <c r="I135" s="164"/>
      <c r="J135" s="164"/>
      <c r="K135" s="164"/>
      <c r="L135" s="164"/>
      <c r="M135" s="164"/>
      <c r="N135" s="266">
        <f>BK135</f>
        <v>0</v>
      </c>
      <c r="O135" s="267"/>
      <c r="P135" s="267"/>
      <c r="Q135" s="267"/>
      <c r="R135" s="157"/>
      <c r="T135" s="158"/>
      <c r="U135" s="155"/>
      <c r="V135" s="155"/>
      <c r="W135" s="159">
        <f>SUM(W136:W138)</f>
        <v>0</v>
      </c>
      <c r="X135" s="155"/>
      <c r="Y135" s="159">
        <f>SUM(Y136:Y138)</f>
        <v>20.121182370576005</v>
      </c>
      <c r="Z135" s="155"/>
      <c r="AA135" s="160">
        <f>SUM(AA136:AA138)</f>
        <v>0</v>
      </c>
      <c r="AR135" s="161" t="s">
        <v>82</v>
      </c>
      <c r="AT135" s="162" t="s">
        <v>75</v>
      </c>
      <c r="AU135" s="162" t="s">
        <v>82</v>
      </c>
      <c r="AY135" s="161" t="s">
        <v>150</v>
      </c>
      <c r="BK135" s="163">
        <f>SUM(BK136:BK138)</f>
        <v>0</v>
      </c>
    </row>
    <row r="136" spans="2:65" s="1" customFormat="1" ht="25.5" customHeight="1">
      <c r="B136" s="33"/>
      <c r="C136" s="165" t="s">
        <v>256</v>
      </c>
      <c r="D136" s="165" t="s">
        <v>151</v>
      </c>
      <c r="E136" s="166" t="s">
        <v>350</v>
      </c>
      <c r="F136" s="251" t="s">
        <v>351</v>
      </c>
      <c r="G136" s="251"/>
      <c r="H136" s="251"/>
      <c r="I136" s="251"/>
      <c r="J136" s="167" t="s">
        <v>164</v>
      </c>
      <c r="K136" s="168">
        <v>4.3470000000000004</v>
      </c>
      <c r="L136" s="252">
        <v>0</v>
      </c>
      <c r="M136" s="253"/>
      <c r="N136" s="254">
        <f>ROUND(L136*K136,3)</f>
        <v>0</v>
      </c>
      <c r="O136" s="254"/>
      <c r="P136" s="254"/>
      <c r="Q136" s="254"/>
      <c r="R136" s="35"/>
      <c r="T136" s="170" t="s">
        <v>20</v>
      </c>
      <c r="U136" s="42" t="s">
        <v>43</v>
      </c>
      <c r="V136" s="34"/>
      <c r="W136" s="171">
        <f>V136*K136</f>
        <v>0</v>
      </c>
      <c r="X136" s="171">
        <v>0</v>
      </c>
      <c r="Y136" s="171">
        <f>X136*K136</f>
        <v>0</v>
      </c>
      <c r="Z136" s="171">
        <v>0</v>
      </c>
      <c r="AA136" s="172">
        <f>Z136*K136</f>
        <v>0</v>
      </c>
      <c r="AR136" s="18" t="s">
        <v>155</v>
      </c>
      <c r="AT136" s="18" t="s">
        <v>151</v>
      </c>
      <c r="AU136" s="18" t="s">
        <v>85</v>
      </c>
      <c r="AY136" s="18" t="s">
        <v>150</v>
      </c>
      <c r="BE136" s="108">
        <f>IF(U136="základná",N136,0)</f>
        <v>0</v>
      </c>
      <c r="BF136" s="108">
        <f>IF(U136="znížená",N136,0)</f>
        <v>0</v>
      </c>
      <c r="BG136" s="108">
        <f>IF(U136="zákl. prenesená",N136,0)</f>
        <v>0</v>
      </c>
      <c r="BH136" s="108">
        <f>IF(U136="zníž. prenesená",N136,0)</f>
        <v>0</v>
      </c>
      <c r="BI136" s="108">
        <f>IF(U136="nulová",N136,0)</f>
        <v>0</v>
      </c>
      <c r="BJ136" s="18" t="s">
        <v>85</v>
      </c>
      <c r="BK136" s="173">
        <f>ROUND(L136*K136,3)</f>
        <v>0</v>
      </c>
      <c r="BL136" s="18" t="s">
        <v>155</v>
      </c>
      <c r="BM136" s="18" t="s">
        <v>352</v>
      </c>
    </row>
    <row r="137" spans="2:65" s="1" customFormat="1" ht="25.5" customHeight="1">
      <c r="B137" s="33"/>
      <c r="C137" s="165" t="s">
        <v>353</v>
      </c>
      <c r="D137" s="165" t="s">
        <v>151</v>
      </c>
      <c r="E137" s="166" t="s">
        <v>354</v>
      </c>
      <c r="F137" s="251" t="s">
        <v>355</v>
      </c>
      <c r="G137" s="251"/>
      <c r="H137" s="251"/>
      <c r="I137" s="251"/>
      <c r="J137" s="167" t="s">
        <v>164</v>
      </c>
      <c r="K137" s="168">
        <v>8.6940000000000008</v>
      </c>
      <c r="L137" s="252">
        <v>0</v>
      </c>
      <c r="M137" s="253"/>
      <c r="N137" s="254">
        <f>ROUND(L137*K137,3)</f>
        <v>0</v>
      </c>
      <c r="O137" s="254"/>
      <c r="P137" s="254"/>
      <c r="Q137" s="254"/>
      <c r="R137" s="35"/>
      <c r="T137" s="170" t="s">
        <v>20</v>
      </c>
      <c r="U137" s="42" t="s">
        <v>43</v>
      </c>
      <c r="V137" s="34"/>
      <c r="W137" s="171">
        <f>V137*K137</f>
        <v>0</v>
      </c>
      <c r="X137" s="171">
        <v>2.3143757040000001</v>
      </c>
      <c r="Y137" s="171">
        <f>X137*K137</f>
        <v>20.121182370576005</v>
      </c>
      <c r="Z137" s="171">
        <v>0</v>
      </c>
      <c r="AA137" s="172">
        <f>Z137*K137</f>
        <v>0</v>
      </c>
      <c r="AR137" s="18" t="s">
        <v>155</v>
      </c>
      <c r="AT137" s="18" t="s">
        <v>151</v>
      </c>
      <c r="AU137" s="18" t="s">
        <v>85</v>
      </c>
      <c r="AY137" s="18" t="s">
        <v>150</v>
      </c>
      <c r="BE137" s="108">
        <f>IF(U137="základná",N137,0)</f>
        <v>0</v>
      </c>
      <c r="BF137" s="108">
        <f>IF(U137="znížená",N137,0)</f>
        <v>0</v>
      </c>
      <c r="BG137" s="108">
        <f>IF(U137="zákl. prenesená",N137,0)</f>
        <v>0</v>
      </c>
      <c r="BH137" s="108">
        <f>IF(U137="zníž. prenesená",N137,0)</f>
        <v>0</v>
      </c>
      <c r="BI137" s="108">
        <f>IF(U137="nulová",N137,0)</f>
        <v>0</v>
      </c>
      <c r="BJ137" s="18" t="s">
        <v>85</v>
      </c>
      <c r="BK137" s="173">
        <f>ROUND(L137*K137,3)</f>
        <v>0</v>
      </c>
      <c r="BL137" s="18" t="s">
        <v>155</v>
      </c>
      <c r="BM137" s="18" t="s">
        <v>356</v>
      </c>
    </row>
    <row r="138" spans="2:65" s="1" customFormat="1" ht="25.5" customHeight="1">
      <c r="B138" s="33"/>
      <c r="C138" s="165" t="s">
        <v>357</v>
      </c>
      <c r="D138" s="165" t="s">
        <v>151</v>
      </c>
      <c r="E138" s="166" t="s">
        <v>358</v>
      </c>
      <c r="F138" s="251" t="s">
        <v>359</v>
      </c>
      <c r="G138" s="251"/>
      <c r="H138" s="251"/>
      <c r="I138" s="251"/>
      <c r="J138" s="167" t="s">
        <v>191</v>
      </c>
      <c r="K138" s="168">
        <v>8</v>
      </c>
      <c r="L138" s="252">
        <v>0</v>
      </c>
      <c r="M138" s="253"/>
      <c r="N138" s="254">
        <f>ROUND(L138*K138,3)</f>
        <v>0</v>
      </c>
      <c r="O138" s="254"/>
      <c r="P138" s="254"/>
      <c r="Q138" s="254"/>
      <c r="R138" s="35"/>
      <c r="T138" s="170" t="s">
        <v>20</v>
      </c>
      <c r="U138" s="42" t="s">
        <v>43</v>
      </c>
      <c r="V138" s="34"/>
      <c r="W138" s="171">
        <f>V138*K138</f>
        <v>0</v>
      </c>
      <c r="X138" s="171">
        <v>0</v>
      </c>
      <c r="Y138" s="171">
        <f>X138*K138</f>
        <v>0</v>
      </c>
      <c r="Z138" s="171">
        <v>0</v>
      </c>
      <c r="AA138" s="172">
        <f>Z138*K138</f>
        <v>0</v>
      </c>
      <c r="AR138" s="18" t="s">
        <v>155</v>
      </c>
      <c r="AT138" s="18" t="s">
        <v>151</v>
      </c>
      <c r="AU138" s="18" t="s">
        <v>85</v>
      </c>
      <c r="AY138" s="18" t="s">
        <v>150</v>
      </c>
      <c r="BE138" s="108">
        <f>IF(U138="základná",N138,0)</f>
        <v>0</v>
      </c>
      <c r="BF138" s="108">
        <f>IF(U138="znížená",N138,0)</f>
        <v>0</v>
      </c>
      <c r="BG138" s="108">
        <f>IF(U138="zákl. prenesená",N138,0)</f>
        <v>0</v>
      </c>
      <c r="BH138" s="108">
        <f>IF(U138="zníž. prenesená",N138,0)</f>
        <v>0</v>
      </c>
      <c r="BI138" s="108">
        <f>IF(U138="nulová",N138,0)</f>
        <v>0</v>
      </c>
      <c r="BJ138" s="18" t="s">
        <v>85</v>
      </c>
      <c r="BK138" s="173">
        <f>ROUND(L138*K138,3)</f>
        <v>0</v>
      </c>
      <c r="BL138" s="18" t="s">
        <v>155</v>
      </c>
      <c r="BM138" s="18" t="s">
        <v>360</v>
      </c>
    </row>
    <row r="139" spans="2:65" s="9" customFormat="1" ht="29.85" customHeight="1">
      <c r="B139" s="154"/>
      <c r="C139" s="155"/>
      <c r="D139" s="164" t="s">
        <v>117</v>
      </c>
      <c r="E139" s="164"/>
      <c r="F139" s="164"/>
      <c r="G139" s="164"/>
      <c r="H139" s="164"/>
      <c r="I139" s="164"/>
      <c r="J139" s="164"/>
      <c r="K139" s="164"/>
      <c r="L139" s="164"/>
      <c r="M139" s="164"/>
      <c r="N139" s="266">
        <f>BK139</f>
        <v>0</v>
      </c>
      <c r="O139" s="267"/>
      <c r="P139" s="267"/>
      <c r="Q139" s="267"/>
      <c r="R139" s="157"/>
      <c r="T139" s="158"/>
      <c r="U139" s="155"/>
      <c r="V139" s="155"/>
      <c r="W139" s="159">
        <f>SUM(W140:W141)</f>
        <v>0</v>
      </c>
      <c r="X139" s="155"/>
      <c r="Y139" s="159">
        <f>SUM(Y140:Y141)</f>
        <v>2.2982399999999998</v>
      </c>
      <c r="Z139" s="155"/>
      <c r="AA139" s="160">
        <f>SUM(AA140:AA141)</f>
        <v>0</v>
      </c>
      <c r="AR139" s="161" t="s">
        <v>82</v>
      </c>
      <c r="AT139" s="162" t="s">
        <v>75</v>
      </c>
      <c r="AU139" s="162" t="s">
        <v>82</v>
      </c>
      <c r="AY139" s="161" t="s">
        <v>150</v>
      </c>
      <c r="BK139" s="163">
        <f>SUM(BK140:BK141)</f>
        <v>0</v>
      </c>
    </row>
    <row r="140" spans="2:65" s="1" customFormat="1" ht="25.5" customHeight="1">
      <c r="B140" s="33"/>
      <c r="C140" s="165" t="s">
        <v>269</v>
      </c>
      <c r="D140" s="165" t="s">
        <v>151</v>
      </c>
      <c r="E140" s="166" t="s">
        <v>361</v>
      </c>
      <c r="F140" s="251" t="s">
        <v>362</v>
      </c>
      <c r="G140" s="251"/>
      <c r="H140" s="251"/>
      <c r="I140" s="251"/>
      <c r="J140" s="167" t="s">
        <v>154</v>
      </c>
      <c r="K140" s="168">
        <v>20.52</v>
      </c>
      <c r="L140" s="252">
        <v>0</v>
      </c>
      <c r="M140" s="253"/>
      <c r="N140" s="254">
        <f>ROUND(L140*K140,3)</f>
        <v>0</v>
      </c>
      <c r="O140" s="254"/>
      <c r="P140" s="254"/>
      <c r="Q140" s="254"/>
      <c r="R140" s="35"/>
      <c r="T140" s="170" t="s">
        <v>20</v>
      </c>
      <c r="U140" s="42" t="s">
        <v>43</v>
      </c>
      <c r="V140" s="34"/>
      <c r="W140" s="171">
        <f>V140*K140</f>
        <v>0</v>
      </c>
      <c r="X140" s="171">
        <v>0.112</v>
      </c>
      <c r="Y140" s="171">
        <f>X140*K140</f>
        <v>2.2982399999999998</v>
      </c>
      <c r="Z140" s="171">
        <v>0</v>
      </c>
      <c r="AA140" s="172">
        <f>Z140*K140</f>
        <v>0</v>
      </c>
      <c r="AR140" s="18" t="s">
        <v>155</v>
      </c>
      <c r="AT140" s="18" t="s">
        <v>151</v>
      </c>
      <c r="AU140" s="18" t="s">
        <v>85</v>
      </c>
      <c r="AY140" s="18" t="s">
        <v>150</v>
      </c>
      <c r="BE140" s="108">
        <f>IF(U140="základná",N140,0)</f>
        <v>0</v>
      </c>
      <c r="BF140" s="108">
        <f>IF(U140="znížená",N140,0)</f>
        <v>0</v>
      </c>
      <c r="BG140" s="108">
        <f>IF(U140="zákl. prenesená",N140,0)</f>
        <v>0</v>
      </c>
      <c r="BH140" s="108">
        <f>IF(U140="zníž. prenesená",N140,0)</f>
        <v>0</v>
      </c>
      <c r="BI140" s="108">
        <f>IF(U140="nulová",N140,0)</f>
        <v>0</v>
      </c>
      <c r="BJ140" s="18" t="s">
        <v>85</v>
      </c>
      <c r="BK140" s="173">
        <f>ROUND(L140*K140,3)</f>
        <v>0</v>
      </c>
      <c r="BL140" s="18" t="s">
        <v>155</v>
      </c>
      <c r="BM140" s="18" t="s">
        <v>363</v>
      </c>
    </row>
    <row r="141" spans="2:65" s="1" customFormat="1" ht="16.5" customHeight="1">
      <c r="B141" s="33"/>
      <c r="C141" s="174" t="s">
        <v>364</v>
      </c>
      <c r="D141" s="174" t="s">
        <v>175</v>
      </c>
      <c r="E141" s="175" t="s">
        <v>365</v>
      </c>
      <c r="F141" s="255" t="s">
        <v>366</v>
      </c>
      <c r="G141" s="255"/>
      <c r="H141" s="255"/>
      <c r="I141" s="255"/>
      <c r="J141" s="176" t="s">
        <v>154</v>
      </c>
      <c r="K141" s="177">
        <v>22.571999999999999</v>
      </c>
      <c r="L141" s="256">
        <v>0</v>
      </c>
      <c r="M141" s="257"/>
      <c r="N141" s="258">
        <f>ROUND(L141*K141,3)</f>
        <v>0</v>
      </c>
      <c r="O141" s="254"/>
      <c r="P141" s="254"/>
      <c r="Q141" s="254"/>
      <c r="R141" s="35"/>
      <c r="T141" s="170" t="s">
        <v>20</v>
      </c>
      <c r="U141" s="42" t="s">
        <v>43</v>
      </c>
      <c r="V141" s="34"/>
      <c r="W141" s="171">
        <f>V141*K141</f>
        <v>0</v>
      </c>
      <c r="X141" s="171">
        <v>0</v>
      </c>
      <c r="Y141" s="171">
        <f>X141*K141</f>
        <v>0</v>
      </c>
      <c r="Z141" s="171">
        <v>0</v>
      </c>
      <c r="AA141" s="172">
        <f>Z141*K141</f>
        <v>0</v>
      </c>
      <c r="AR141" s="18" t="s">
        <v>178</v>
      </c>
      <c r="AT141" s="18" t="s">
        <v>175</v>
      </c>
      <c r="AU141" s="18" t="s">
        <v>85</v>
      </c>
      <c r="AY141" s="18" t="s">
        <v>150</v>
      </c>
      <c r="BE141" s="108">
        <f>IF(U141="základná",N141,0)</f>
        <v>0</v>
      </c>
      <c r="BF141" s="108">
        <f>IF(U141="znížená",N141,0)</f>
        <v>0</v>
      </c>
      <c r="BG141" s="108">
        <f>IF(U141="zákl. prenesená",N141,0)</f>
        <v>0</v>
      </c>
      <c r="BH141" s="108">
        <f>IF(U141="zníž. prenesená",N141,0)</f>
        <v>0</v>
      </c>
      <c r="BI141" s="108">
        <f>IF(U141="nulová",N141,0)</f>
        <v>0</v>
      </c>
      <c r="BJ141" s="18" t="s">
        <v>85</v>
      </c>
      <c r="BK141" s="173">
        <f>ROUND(L141*K141,3)</f>
        <v>0</v>
      </c>
      <c r="BL141" s="18" t="s">
        <v>155</v>
      </c>
      <c r="BM141" s="18" t="s">
        <v>367</v>
      </c>
    </row>
    <row r="142" spans="2:65" s="9" customFormat="1" ht="29.85" customHeight="1">
      <c r="B142" s="154"/>
      <c r="C142" s="155"/>
      <c r="D142" s="164" t="s">
        <v>319</v>
      </c>
      <c r="E142" s="164"/>
      <c r="F142" s="164"/>
      <c r="G142" s="164"/>
      <c r="H142" s="164"/>
      <c r="I142" s="164"/>
      <c r="J142" s="164"/>
      <c r="K142" s="164"/>
      <c r="L142" s="164"/>
      <c r="M142" s="164"/>
      <c r="N142" s="266">
        <f>BK142</f>
        <v>0</v>
      </c>
      <c r="O142" s="267"/>
      <c r="P142" s="267"/>
      <c r="Q142" s="267"/>
      <c r="R142" s="157"/>
      <c r="T142" s="158"/>
      <c r="U142" s="155"/>
      <c r="V142" s="155"/>
      <c r="W142" s="159">
        <f>SUM(W143:W146)</f>
        <v>0</v>
      </c>
      <c r="X142" s="155"/>
      <c r="Y142" s="159">
        <f>SUM(Y143:Y146)</f>
        <v>6.2780769119999995</v>
      </c>
      <c r="Z142" s="155"/>
      <c r="AA142" s="160">
        <f>SUM(AA143:AA146)</f>
        <v>0</v>
      </c>
      <c r="AR142" s="161" t="s">
        <v>82</v>
      </c>
      <c r="AT142" s="162" t="s">
        <v>75</v>
      </c>
      <c r="AU142" s="162" t="s">
        <v>82</v>
      </c>
      <c r="AY142" s="161" t="s">
        <v>150</v>
      </c>
      <c r="BK142" s="163">
        <f>SUM(BK143:BK146)</f>
        <v>0</v>
      </c>
    </row>
    <row r="143" spans="2:65" s="1" customFormat="1" ht="38.25" customHeight="1">
      <c r="B143" s="33"/>
      <c r="C143" s="165" t="s">
        <v>249</v>
      </c>
      <c r="D143" s="165" t="s">
        <v>151</v>
      </c>
      <c r="E143" s="166" t="s">
        <v>368</v>
      </c>
      <c r="F143" s="251" t="s">
        <v>369</v>
      </c>
      <c r="G143" s="251"/>
      <c r="H143" s="251"/>
      <c r="I143" s="251"/>
      <c r="J143" s="167" t="s">
        <v>208</v>
      </c>
      <c r="K143" s="168">
        <v>37.92</v>
      </c>
      <c r="L143" s="252">
        <v>0</v>
      </c>
      <c r="M143" s="253"/>
      <c r="N143" s="254">
        <f>ROUND(L143*K143,3)</f>
        <v>0</v>
      </c>
      <c r="O143" s="254"/>
      <c r="P143" s="254"/>
      <c r="Q143" s="254"/>
      <c r="R143" s="35"/>
      <c r="T143" s="170" t="s">
        <v>20</v>
      </c>
      <c r="U143" s="42" t="s">
        <v>43</v>
      </c>
      <c r="V143" s="34"/>
      <c r="W143" s="171">
        <f>V143*K143</f>
        <v>0</v>
      </c>
      <c r="X143" s="171">
        <v>0.16556109999999999</v>
      </c>
      <c r="Y143" s="171">
        <f>X143*K143</f>
        <v>6.2780769119999995</v>
      </c>
      <c r="Z143" s="171">
        <v>0</v>
      </c>
      <c r="AA143" s="172">
        <f>Z143*K143</f>
        <v>0</v>
      </c>
      <c r="AR143" s="18" t="s">
        <v>155</v>
      </c>
      <c r="AT143" s="18" t="s">
        <v>151</v>
      </c>
      <c r="AU143" s="18" t="s">
        <v>85</v>
      </c>
      <c r="AY143" s="18" t="s">
        <v>150</v>
      </c>
      <c r="BE143" s="108">
        <f>IF(U143="základná",N143,0)</f>
        <v>0</v>
      </c>
      <c r="BF143" s="108">
        <f>IF(U143="znížená",N143,0)</f>
        <v>0</v>
      </c>
      <c r="BG143" s="108">
        <f>IF(U143="zákl. prenesená",N143,0)</f>
        <v>0</v>
      </c>
      <c r="BH143" s="108">
        <f>IF(U143="zníž. prenesená",N143,0)</f>
        <v>0</v>
      </c>
      <c r="BI143" s="108">
        <f>IF(U143="nulová",N143,0)</f>
        <v>0</v>
      </c>
      <c r="BJ143" s="18" t="s">
        <v>85</v>
      </c>
      <c r="BK143" s="173">
        <f>ROUND(L143*K143,3)</f>
        <v>0</v>
      </c>
      <c r="BL143" s="18" t="s">
        <v>155</v>
      </c>
      <c r="BM143" s="18" t="s">
        <v>370</v>
      </c>
    </row>
    <row r="144" spans="2:65" s="1" customFormat="1" ht="16.5" customHeight="1">
      <c r="B144" s="33"/>
      <c r="C144" s="174" t="s">
        <v>291</v>
      </c>
      <c r="D144" s="174" t="s">
        <v>175</v>
      </c>
      <c r="E144" s="175" t="s">
        <v>371</v>
      </c>
      <c r="F144" s="255" t="s">
        <v>372</v>
      </c>
      <c r="G144" s="255"/>
      <c r="H144" s="255"/>
      <c r="I144" s="255"/>
      <c r="J144" s="176" t="s">
        <v>191</v>
      </c>
      <c r="K144" s="177">
        <v>38</v>
      </c>
      <c r="L144" s="256">
        <v>0</v>
      </c>
      <c r="M144" s="257"/>
      <c r="N144" s="258">
        <f>ROUND(L144*K144,3)</f>
        <v>0</v>
      </c>
      <c r="O144" s="254"/>
      <c r="P144" s="254"/>
      <c r="Q144" s="254"/>
      <c r="R144" s="35"/>
      <c r="T144" s="170" t="s">
        <v>20</v>
      </c>
      <c r="U144" s="42" t="s">
        <v>43</v>
      </c>
      <c r="V144" s="34"/>
      <c r="W144" s="171">
        <f>V144*K144</f>
        <v>0</v>
      </c>
      <c r="X144" s="171">
        <v>0</v>
      </c>
      <c r="Y144" s="171">
        <f>X144*K144</f>
        <v>0</v>
      </c>
      <c r="Z144" s="171">
        <v>0</v>
      </c>
      <c r="AA144" s="172">
        <f>Z144*K144</f>
        <v>0</v>
      </c>
      <c r="AR144" s="18" t="s">
        <v>178</v>
      </c>
      <c r="AT144" s="18" t="s">
        <v>175</v>
      </c>
      <c r="AU144" s="18" t="s">
        <v>85</v>
      </c>
      <c r="AY144" s="18" t="s">
        <v>150</v>
      </c>
      <c r="BE144" s="108">
        <f>IF(U144="základná",N144,0)</f>
        <v>0</v>
      </c>
      <c r="BF144" s="108">
        <f>IF(U144="znížená",N144,0)</f>
        <v>0</v>
      </c>
      <c r="BG144" s="108">
        <f>IF(U144="zákl. prenesená",N144,0)</f>
        <v>0</v>
      </c>
      <c r="BH144" s="108">
        <f>IF(U144="zníž. prenesená",N144,0)</f>
        <v>0</v>
      </c>
      <c r="BI144" s="108">
        <f>IF(U144="nulová",N144,0)</f>
        <v>0</v>
      </c>
      <c r="BJ144" s="18" t="s">
        <v>85</v>
      </c>
      <c r="BK144" s="173">
        <f>ROUND(L144*K144,3)</f>
        <v>0</v>
      </c>
      <c r="BL144" s="18" t="s">
        <v>155</v>
      </c>
      <c r="BM144" s="18" t="s">
        <v>373</v>
      </c>
    </row>
    <row r="145" spans="2:65" s="1" customFormat="1" ht="25.5" customHeight="1">
      <c r="B145" s="33"/>
      <c r="C145" s="165" t="s">
        <v>295</v>
      </c>
      <c r="D145" s="165" t="s">
        <v>151</v>
      </c>
      <c r="E145" s="166" t="s">
        <v>374</v>
      </c>
      <c r="F145" s="251" t="s">
        <v>375</v>
      </c>
      <c r="G145" s="251"/>
      <c r="H145" s="251"/>
      <c r="I145" s="251"/>
      <c r="J145" s="167" t="s">
        <v>191</v>
      </c>
      <c r="K145" s="168">
        <v>20</v>
      </c>
      <c r="L145" s="252">
        <v>0</v>
      </c>
      <c r="M145" s="253"/>
      <c r="N145" s="254">
        <f>ROUND(L145*K145,3)</f>
        <v>0</v>
      </c>
      <c r="O145" s="254"/>
      <c r="P145" s="254"/>
      <c r="Q145" s="254"/>
      <c r="R145" s="35"/>
      <c r="T145" s="170" t="s">
        <v>20</v>
      </c>
      <c r="U145" s="42" t="s">
        <v>43</v>
      </c>
      <c r="V145" s="34"/>
      <c r="W145" s="171">
        <f>V145*K145</f>
        <v>0</v>
      </c>
      <c r="X145" s="171">
        <v>0</v>
      </c>
      <c r="Y145" s="171">
        <f>X145*K145</f>
        <v>0</v>
      </c>
      <c r="Z145" s="171">
        <v>0</v>
      </c>
      <c r="AA145" s="172">
        <f>Z145*K145</f>
        <v>0</v>
      </c>
      <c r="AR145" s="18" t="s">
        <v>155</v>
      </c>
      <c r="AT145" s="18" t="s">
        <v>151</v>
      </c>
      <c r="AU145" s="18" t="s">
        <v>85</v>
      </c>
      <c r="AY145" s="18" t="s">
        <v>150</v>
      </c>
      <c r="BE145" s="108">
        <f>IF(U145="základná",N145,0)</f>
        <v>0</v>
      </c>
      <c r="BF145" s="108">
        <f>IF(U145="znížená",N145,0)</f>
        <v>0</v>
      </c>
      <c r="BG145" s="108">
        <f>IF(U145="zákl. prenesená",N145,0)</f>
        <v>0</v>
      </c>
      <c r="BH145" s="108">
        <f>IF(U145="zníž. prenesená",N145,0)</f>
        <v>0</v>
      </c>
      <c r="BI145" s="108">
        <f>IF(U145="nulová",N145,0)</f>
        <v>0</v>
      </c>
      <c r="BJ145" s="18" t="s">
        <v>85</v>
      </c>
      <c r="BK145" s="173">
        <f>ROUND(L145*K145,3)</f>
        <v>0</v>
      </c>
      <c r="BL145" s="18" t="s">
        <v>155</v>
      </c>
      <c r="BM145" s="18" t="s">
        <v>376</v>
      </c>
    </row>
    <row r="146" spans="2:65" s="1" customFormat="1" ht="16.5" customHeight="1">
      <c r="B146" s="33"/>
      <c r="C146" s="174" t="s">
        <v>377</v>
      </c>
      <c r="D146" s="174" t="s">
        <v>175</v>
      </c>
      <c r="E146" s="175" t="s">
        <v>378</v>
      </c>
      <c r="F146" s="255" t="s">
        <v>379</v>
      </c>
      <c r="G146" s="255"/>
      <c r="H146" s="255"/>
      <c r="I146" s="255"/>
      <c r="J146" s="176" t="s">
        <v>191</v>
      </c>
      <c r="K146" s="177">
        <v>20</v>
      </c>
      <c r="L146" s="256">
        <v>0</v>
      </c>
      <c r="M146" s="257"/>
      <c r="N146" s="258">
        <f>ROUND(L146*K146,3)</f>
        <v>0</v>
      </c>
      <c r="O146" s="254"/>
      <c r="P146" s="254"/>
      <c r="Q146" s="254"/>
      <c r="R146" s="35"/>
      <c r="T146" s="170" t="s">
        <v>20</v>
      </c>
      <c r="U146" s="42" t="s">
        <v>43</v>
      </c>
      <c r="V146" s="34"/>
      <c r="W146" s="171">
        <f>V146*K146</f>
        <v>0</v>
      </c>
      <c r="X146" s="171">
        <v>0</v>
      </c>
      <c r="Y146" s="171">
        <f>X146*K146</f>
        <v>0</v>
      </c>
      <c r="Z146" s="171">
        <v>0</v>
      </c>
      <c r="AA146" s="172">
        <f>Z146*K146</f>
        <v>0</v>
      </c>
      <c r="AR146" s="18" t="s">
        <v>178</v>
      </c>
      <c r="AT146" s="18" t="s">
        <v>175</v>
      </c>
      <c r="AU146" s="18" t="s">
        <v>85</v>
      </c>
      <c r="AY146" s="18" t="s">
        <v>150</v>
      </c>
      <c r="BE146" s="108">
        <f>IF(U146="základná",N146,0)</f>
        <v>0</v>
      </c>
      <c r="BF146" s="108">
        <f>IF(U146="znížená",N146,0)</f>
        <v>0</v>
      </c>
      <c r="BG146" s="108">
        <f>IF(U146="zákl. prenesená",N146,0)</f>
        <v>0</v>
      </c>
      <c r="BH146" s="108">
        <f>IF(U146="zníž. prenesená",N146,0)</f>
        <v>0</v>
      </c>
      <c r="BI146" s="108">
        <f>IF(U146="nulová",N146,0)</f>
        <v>0</v>
      </c>
      <c r="BJ146" s="18" t="s">
        <v>85</v>
      </c>
      <c r="BK146" s="173">
        <f>ROUND(L146*K146,3)</f>
        <v>0</v>
      </c>
      <c r="BL146" s="18" t="s">
        <v>155</v>
      </c>
      <c r="BM146" s="18" t="s">
        <v>380</v>
      </c>
    </row>
    <row r="147" spans="2:65" s="9" customFormat="1" ht="29.85" customHeight="1">
      <c r="B147" s="154"/>
      <c r="C147" s="155"/>
      <c r="D147" s="164" t="s">
        <v>119</v>
      </c>
      <c r="E147" s="164"/>
      <c r="F147" s="164"/>
      <c r="G147" s="164"/>
      <c r="H147" s="164"/>
      <c r="I147" s="164"/>
      <c r="J147" s="164"/>
      <c r="K147" s="164"/>
      <c r="L147" s="164"/>
      <c r="M147" s="164"/>
      <c r="N147" s="266">
        <f>BK147</f>
        <v>0</v>
      </c>
      <c r="O147" s="267"/>
      <c r="P147" s="267"/>
      <c r="Q147" s="267"/>
      <c r="R147" s="157"/>
      <c r="T147" s="158"/>
      <c r="U147" s="155"/>
      <c r="V147" s="155"/>
      <c r="W147" s="159">
        <f>W148</f>
        <v>0</v>
      </c>
      <c r="X147" s="155"/>
      <c r="Y147" s="159">
        <f>Y148</f>
        <v>0</v>
      </c>
      <c r="Z147" s="155"/>
      <c r="AA147" s="160">
        <f>AA148</f>
        <v>0</v>
      </c>
      <c r="AR147" s="161" t="s">
        <v>82</v>
      </c>
      <c r="AT147" s="162" t="s">
        <v>75</v>
      </c>
      <c r="AU147" s="162" t="s">
        <v>82</v>
      </c>
      <c r="AY147" s="161" t="s">
        <v>150</v>
      </c>
      <c r="BK147" s="163">
        <f>BK148</f>
        <v>0</v>
      </c>
    </row>
    <row r="148" spans="2:65" s="1" customFormat="1" ht="38.25" customHeight="1">
      <c r="B148" s="33"/>
      <c r="C148" s="165" t="s">
        <v>10</v>
      </c>
      <c r="D148" s="165" t="s">
        <v>151</v>
      </c>
      <c r="E148" s="166" t="s">
        <v>381</v>
      </c>
      <c r="F148" s="251" t="s">
        <v>382</v>
      </c>
      <c r="G148" s="251"/>
      <c r="H148" s="251"/>
      <c r="I148" s="251"/>
      <c r="J148" s="167" t="s">
        <v>169</v>
      </c>
      <c r="K148" s="168">
        <v>28.696999999999999</v>
      </c>
      <c r="L148" s="252">
        <v>0</v>
      </c>
      <c r="M148" s="253"/>
      <c r="N148" s="254">
        <f>ROUND(L148*K148,3)</f>
        <v>0</v>
      </c>
      <c r="O148" s="254"/>
      <c r="P148" s="254"/>
      <c r="Q148" s="254"/>
      <c r="R148" s="35"/>
      <c r="T148" s="170" t="s">
        <v>20</v>
      </c>
      <c r="U148" s="42" t="s">
        <v>43</v>
      </c>
      <c r="V148" s="34"/>
      <c r="W148" s="171">
        <f>V148*K148</f>
        <v>0</v>
      </c>
      <c r="X148" s="171">
        <v>0</v>
      </c>
      <c r="Y148" s="171">
        <f>X148*K148</f>
        <v>0</v>
      </c>
      <c r="Z148" s="171">
        <v>0</v>
      </c>
      <c r="AA148" s="172">
        <f>Z148*K148</f>
        <v>0</v>
      </c>
      <c r="AR148" s="18" t="s">
        <v>155</v>
      </c>
      <c r="AT148" s="18" t="s">
        <v>151</v>
      </c>
      <c r="AU148" s="18" t="s">
        <v>85</v>
      </c>
      <c r="AY148" s="18" t="s">
        <v>150</v>
      </c>
      <c r="BE148" s="108">
        <f>IF(U148="základná",N148,0)</f>
        <v>0</v>
      </c>
      <c r="BF148" s="108">
        <f>IF(U148="znížená",N148,0)</f>
        <v>0</v>
      </c>
      <c r="BG148" s="108">
        <f>IF(U148="zákl. prenesená",N148,0)</f>
        <v>0</v>
      </c>
      <c r="BH148" s="108">
        <f>IF(U148="zníž. prenesená",N148,0)</f>
        <v>0</v>
      </c>
      <c r="BI148" s="108">
        <f>IF(U148="nulová",N148,0)</f>
        <v>0</v>
      </c>
      <c r="BJ148" s="18" t="s">
        <v>85</v>
      </c>
      <c r="BK148" s="173">
        <f>ROUND(L148*K148,3)</f>
        <v>0</v>
      </c>
      <c r="BL148" s="18" t="s">
        <v>155</v>
      </c>
      <c r="BM148" s="18" t="s">
        <v>383</v>
      </c>
    </row>
    <row r="149" spans="2:65" s="1" customFormat="1" ht="49.9" customHeight="1">
      <c r="B149" s="33"/>
      <c r="C149" s="34"/>
      <c r="D149" s="156" t="s">
        <v>316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270">
        <f t="shared" ref="N149:N154" si="15">BK149</f>
        <v>0</v>
      </c>
      <c r="O149" s="271"/>
      <c r="P149" s="271"/>
      <c r="Q149" s="271"/>
      <c r="R149" s="35"/>
      <c r="T149" s="141"/>
      <c r="U149" s="34"/>
      <c r="V149" s="34"/>
      <c r="W149" s="34"/>
      <c r="X149" s="34"/>
      <c r="Y149" s="34"/>
      <c r="Z149" s="34"/>
      <c r="AA149" s="76"/>
      <c r="AT149" s="18" t="s">
        <v>75</v>
      </c>
      <c r="AU149" s="18" t="s">
        <v>76</v>
      </c>
      <c r="AY149" s="18" t="s">
        <v>317</v>
      </c>
      <c r="BK149" s="173">
        <f>SUM(BK150:BK154)</f>
        <v>0</v>
      </c>
    </row>
    <row r="150" spans="2:65" s="1" customFormat="1" ht="22.35" customHeight="1">
      <c r="B150" s="33"/>
      <c r="C150" s="178" t="s">
        <v>20</v>
      </c>
      <c r="D150" s="178" t="s">
        <v>151</v>
      </c>
      <c r="E150" s="179" t="s">
        <v>20</v>
      </c>
      <c r="F150" s="259" t="s">
        <v>20</v>
      </c>
      <c r="G150" s="259"/>
      <c r="H150" s="259"/>
      <c r="I150" s="259"/>
      <c r="J150" s="180" t="s">
        <v>20</v>
      </c>
      <c r="K150" s="169"/>
      <c r="L150" s="252"/>
      <c r="M150" s="254"/>
      <c r="N150" s="254">
        <f t="shared" si="15"/>
        <v>0</v>
      </c>
      <c r="O150" s="254"/>
      <c r="P150" s="254"/>
      <c r="Q150" s="254"/>
      <c r="R150" s="35"/>
      <c r="T150" s="170" t="s">
        <v>20</v>
      </c>
      <c r="U150" s="181" t="s">
        <v>43</v>
      </c>
      <c r="V150" s="34"/>
      <c r="W150" s="34"/>
      <c r="X150" s="34"/>
      <c r="Y150" s="34"/>
      <c r="Z150" s="34"/>
      <c r="AA150" s="76"/>
      <c r="AT150" s="18" t="s">
        <v>317</v>
      </c>
      <c r="AU150" s="18" t="s">
        <v>82</v>
      </c>
      <c r="AY150" s="18" t="s">
        <v>317</v>
      </c>
      <c r="BE150" s="108">
        <f>IF(U150="základná",N150,0)</f>
        <v>0</v>
      </c>
      <c r="BF150" s="108">
        <f>IF(U150="znížená",N150,0)</f>
        <v>0</v>
      </c>
      <c r="BG150" s="108">
        <f>IF(U150="zákl. prenesená",N150,0)</f>
        <v>0</v>
      </c>
      <c r="BH150" s="108">
        <f>IF(U150="zníž. prenesená",N150,0)</f>
        <v>0</v>
      </c>
      <c r="BI150" s="108">
        <f>IF(U150="nulová",N150,0)</f>
        <v>0</v>
      </c>
      <c r="BJ150" s="18" t="s">
        <v>85</v>
      </c>
      <c r="BK150" s="173">
        <f>L150*K150</f>
        <v>0</v>
      </c>
    </row>
    <row r="151" spans="2:65" s="1" customFormat="1" ht="22.35" customHeight="1">
      <c r="B151" s="33"/>
      <c r="C151" s="178" t="s">
        <v>20</v>
      </c>
      <c r="D151" s="178" t="s">
        <v>151</v>
      </c>
      <c r="E151" s="179" t="s">
        <v>20</v>
      </c>
      <c r="F151" s="259" t="s">
        <v>20</v>
      </c>
      <c r="G151" s="259"/>
      <c r="H151" s="259"/>
      <c r="I151" s="259"/>
      <c r="J151" s="180" t="s">
        <v>20</v>
      </c>
      <c r="K151" s="169"/>
      <c r="L151" s="252"/>
      <c r="M151" s="254"/>
      <c r="N151" s="254">
        <f t="shared" si="15"/>
        <v>0</v>
      </c>
      <c r="O151" s="254"/>
      <c r="P151" s="254"/>
      <c r="Q151" s="254"/>
      <c r="R151" s="35"/>
      <c r="T151" s="170" t="s">
        <v>20</v>
      </c>
      <c r="U151" s="181" t="s">
        <v>43</v>
      </c>
      <c r="V151" s="34"/>
      <c r="W151" s="34"/>
      <c r="X151" s="34"/>
      <c r="Y151" s="34"/>
      <c r="Z151" s="34"/>
      <c r="AA151" s="76"/>
      <c r="AT151" s="18" t="s">
        <v>317</v>
      </c>
      <c r="AU151" s="18" t="s">
        <v>82</v>
      </c>
      <c r="AY151" s="18" t="s">
        <v>317</v>
      </c>
      <c r="BE151" s="108">
        <f>IF(U151="základná",N151,0)</f>
        <v>0</v>
      </c>
      <c r="BF151" s="108">
        <f>IF(U151="znížená",N151,0)</f>
        <v>0</v>
      </c>
      <c r="BG151" s="108">
        <f>IF(U151="zákl. prenesená",N151,0)</f>
        <v>0</v>
      </c>
      <c r="BH151" s="108">
        <f>IF(U151="zníž. prenesená",N151,0)</f>
        <v>0</v>
      </c>
      <c r="BI151" s="108">
        <f>IF(U151="nulová",N151,0)</f>
        <v>0</v>
      </c>
      <c r="BJ151" s="18" t="s">
        <v>85</v>
      </c>
      <c r="BK151" s="173">
        <f>L151*K151</f>
        <v>0</v>
      </c>
    </row>
    <row r="152" spans="2:65" s="1" customFormat="1" ht="22.35" customHeight="1">
      <c r="B152" s="33"/>
      <c r="C152" s="178" t="s">
        <v>20</v>
      </c>
      <c r="D152" s="178" t="s">
        <v>151</v>
      </c>
      <c r="E152" s="179" t="s">
        <v>20</v>
      </c>
      <c r="F152" s="259" t="s">
        <v>20</v>
      </c>
      <c r="G152" s="259"/>
      <c r="H152" s="259"/>
      <c r="I152" s="259"/>
      <c r="J152" s="180" t="s">
        <v>20</v>
      </c>
      <c r="K152" s="169"/>
      <c r="L152" s="252"/>
      <c r="M152" s="254"/>
      <c r="N152" s="254">
        <f t="shared" si="15"/>
        <v>0</v>
      </c>
      <c r="O152" s="254"/>
      <c r="P152" s="254"/>
      <c r="Q152" s="254"/>
      <c r="R152" s="35"/>
      <c r="T152" s="170" t="s">
        <v>20</v>
      </c>
      <c r="U152" s="181" t="s">
        <v>43</v>
      </c>
      <c r="V152" s="34"/>
      <c r="W152" s="34"/>
      <c r="X152" s="34"/>
      <c r="Y152" s="34"/>
      <c r="Z152" s="34"/>
      <c r="AA152" s="76"/>
      <c r="AT152" s="18" t="s">
        <v>317</v>
      </c>
      <c r="AU152" s="18" t="s">
        <v>82</v>
      </c>
      <c r="AY152" s="18" t="s">
        <v>317</v>
      </c>
      <c r="BE152" s="108">
        <f>IF(U152="základná",N152,0)</f>
        <v>0</v>
      </c>
      <c r="BF152" s="108">
        <f>IF(U152="znížená",N152,0)</f>
        <v>0</v>
      </c>
      <c r="BG152" s="108">
        <f>IF(U152="zákl. prenesená",N152,0)</f>
        <v>0</v>
      </c>
      <c r="BH152" s="108">
        <f>IF(U152="zníž. prenesená",N152,0)</f>
        <v>0</v>
      </c>
      <c r="BI152" s="108">
        <f>IF(U152="nulová",N152,0)</f>
        <v>0</v>
      </c>
      <c r="BJ152" s="18" t="s">
        <v>85</v>
      </c>
      <c r="BK152" s="173">
        <f>L152*K152</f>
        <v>0</v>
      </c>
    </row>
    <row r="153" spans="2:65" s="1" customFormat="1" ht="22.35" customHeight="1">
      <c r="B153" s="33"/>
      <c r="C153" s="178" t="s">
        <v>20</v>
      </c>
      <c r="D153" s="178" t="s">
        <v>151</v>
      </c>
      <c r="E153" s="179" t="s">
        <v>20</v>
      </c>
      <c r="F153" s="259" t="s">
        <v>20</v>
      </c>
      <c r="G153" s="259"/>
      <c r="H153" s="259"/>
      <c r="I153" s="259"/>
      <c r="J153" s="180" t="s">
        <v>20</v>
      </c>
      <c r="K153" s="169"/>
      <c r="L153" s="252"/>
      <c r="M153" s="254"/>
      <c r="N153" s="254">
        <f t="shared" si="15"/>
        <v>0</v>
      </c>
      <c r="O153" s="254"/>
      <c r="P153" s="254"/>
      <c r="Q153" s="254"/>
      <c r="R153" s="35"/>
      <c r="T153" s="170" t="s">
        <v>20</v>
      </c>
      <c r="U153" s="181" t="s">
        <v>43</v>
      </c>
      <c r="V153" s="34"/>
      <c r="W153" s="34"/>
      <c r="X153" s="34"/>
      <c r="Y153" s="34"/>
      <c r="Z153" s="34"/>
      <c r="AA153" s="76"/>
      <c r="AT153" s="18" t="s">
        <v>317</v>
      </c>
      <c r="AU153" s="18" t="s">
        <v>82</v>
      </c>
      <c r="AY153" s="18" t="s">
        <v>317</v>
      </c>
      <c r="BE153" s="108">
        <f>IF(U153="základná",N153,0)</f>
        <v>0</v>
      </c>
      <c r="BF153" s="108">
        <f>IF(U153="znížená",N153,0)</f>
        <v>0</v>
      </c>
      <c r="BG153" s="108">
        <f>IF(U153="zákl. prenesená",N153,0)</f>
        <v>0</v>
      </c>
      <c r="BH153" s="108">
        <f>IF(U153="zníž. prenesená",N153,0)</f>
        <v>0</v>
      </c>
      <c r="BI153" s="108">
        <f>IF(U153="nulová",N153,0)</f>
        <v>0</v>
      </c>
      <c r="BJ153" s="18" t="s">
        <v>85</v>
      </c>
      <c r="BK153" s="173">
        <f>L153*K153</f>
        <v>0</v>
      </c>
    </row>
    <row r="154" spans="2:65" s="1" customFormat="1" ht="22.35" customHeight="1">
      <c r="B154" s="33"/>
      <c r="C154" s="178" t="s">
        <v>20</v>
      </c>
      <c r="D154" s="178" t="s">
        <v>151</v>
      </c>
      <c r="E154" s="179" t="s">
        <v>20</v>
      </c>
      <c r="F154" s="259" t="s">
        <v>20</v>
      </c>
      <c r="G154" s="259"/>
      <c r="H154" s="259"/>
      <c r="I154" s="259"/>
      <c r="J154" s="180" t="s">
        <v>20</v>
      </c>
      <c r="K154" s="169"/>
      <c r="L154" s="252"/>
      <c r="M154" s="254"/>
      <c r="N154" s="254">
        <f t="shared" si="15"/>
        <v>0</v>
      </c>
      <c r="O154" s="254"/>
      <c r="P154" s="254"/>
      <c r="Q154" s="254"/>
      <c r="R154" s="35"/>
      <c r="T154" s="170" t="s">
        <v>20</v>
      </c>
      <c r="U154" s="181" t="s">
        <v>43</v>
      </c>
      <c r="V154" s="54"/>
      <c r="W154" s="54"/>
      <c r="X154" s="54"/>
      <c r="Y154" s="54"/>
      <c r="Z154" s="54"/>
      <c r="AA154" s="56"/>
      <c r="AT154" s="18" t="s">
        <v>317</v>
      </c>
      <c r="AU154" s="18" t="s">
        <v>82</v>
      </c>
      <c r="AY154" s="18" t="s">
        <v>317</v>
      </c>
      <c r="BE154" s="108">
        <f>IF(U154="základná",N154,0)</f>
        <v>0</v>
      </c>
      <c r="BF154" s="108">
        <f>IF(U154="znížená",N154,0)</f>
        <v>0</v>
      </c>
      <c r="BG154" s="108">
        <f>IF(U154="zákl. prenesená",N154,0)</f>
        <v>0</v>
      </c>
      <c r="BH154" s="108">
        <f>IF(U154="zníž. prenesená",N154,0)</f>
        <v>0</v>
      </c>
      <c r="BI154" s="108">
        <f>IF(U154="nulová",N154,0)</f>
        <v>0</v>
      </c>
      <c r="BJ154" s="18" t="s">
        <v>85</v>
      </c>
      <c r="BK154" s="173">
        <f>L154*K154</f>
        <v>0</v>
      </c>
    </row>
    <row r="155" spans="2:65" s="1" customFormat="1" ht="6.95" customHeight="1">
      <c r="B155" s="57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9"/>
    </row>
  </sheetData>
  <sheetProtection algorithmName="SHA-512" hashValue="9h0E/hKQxRY8RQvdaz5SdvxIQRJ3rOL3+eolU7BjoAVw2b8z/kJU+HMoapkSLqNCWrVQIHVXgtd47fpHWs6hRg==" saltValue="Dhq8ccJfwIaSU+FPKcfP6yB/8OqS0sL4zTMtGKV9c5hqM+yHEX2k0HNZmQNnyrfCd8agJGUoFj7pvqrah3iLrA==" spinCount="10" sheet="1" objects="1" scenarios="1" formatColumns="0" formatRows="0"/>
  <mergeCells count="152">
    <mergeCell ref="H1:K1"/>
    <mergeCell ref="S2:AC2"/>
    <mergeCell ref="F154:I154"/>
    <mergeCell ref="L154:M154"/>
    <mergeCell ref="N154:Q154"/>
    <mergeCell ref="N122:Q122"/>
    <mergeCell ref="N123:Q123"/>
    <mergeCell ref="N124:Q124"/>
    <mergeCell ref="N135:Q135"/>
    <mergeCell ref="N139:Q139"/>
    <mergeCell ref="N142:Q142"/>
    <mergeCell ref="N147:Q147"/>
    <mergeCell ref="N149:Q149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6:I146"/>
    <mergeCell ref="L146:M146"/>
    <mergeCell ref="N146:Q146"/>
    <mergeCell ref="F148:I148"/>
    <mergeCell ref="L148:M148"/>
    <mergeCell ref="N148:Q148"/>
    <mergeCell ref="F150:I150"/>
    <mergeCell ref="L150:M150"/>
    <mergeCell ref="N150:Q150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150:D155">
      <formula1>"K, M"</formula1>
    </dataValidation>
    <dataValidation type="list" allowBlank="1" showInputMessage="1" showErrorMessage="1" error="Povolené sú hodnoty základná, znížená, nulová." sqref="U150:U155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1 - Zberný dvor</vt:lpstr>
      <vt:lpstr>2 - Zberné miesta</vt:lpstr>
      <vt:lpstr>'1 - Zberný dvor'!Názvy_tlače</vt:lpstr>
      <vt:lpstr>'2 - Zberné miesta'!Názvy_tlače</vt:lpstr>
      <vt:lpstr>'Rekapitulácia stavby'!Názvy_tlače</vt:lpstr>
      <vt:lpstr>'1 - Zberný dvor'!Oblasť_tlače</vt:lpstr>
      <vt:lpstr>'2 - Zberné miesta'!Oblasť_tlače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Spanikova</dc:creator>
  <cp:lastModifiedBy>dancova</cp:lastModifiedBy>
  <dcterms:created xsi:type="dcterms:W3CDTF">2018-07-03T16:30:17Z</dcterms:created>
  <dcterms:modified xsi:type="dcterms:W3CDTF">2019-01-21T09:41:00Z</dcterms:modified>
</cp:coreProperties>
</file>